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attachments\Aida Project\Christal's report\conference forms\submission form versions\"/>
    </mc:Choice>
  </mc:AlternateContent>
  <workbookProtection workbookAlgorithmName="SHA-512" workbookHashValue="odUcbB9ABbefaLgSwChrchuH/pvAg2TbWk5NddMc0nwzahNg5rtpenFcycsb6mGUOMdvIBZr8pG/XSAPoa4Zog==" workbookSaltValue="ueZpGo5KXRm+pA+Wqu4t6Q==" workbookSpinCount="100000" lockStructure="1"/>
  <bookViews>
    <workbookView xWindow="5295" yWindow="690" windowWidth="10095" windowHeight="7395" tabRatio="757"/>
  </bookViews>
  <sheets>
    <sheet name="SUBMISSION FORM" sheetId="25" r:id="rId1"/>
    <sheet name="Sheet A" sheetId="27" r:id="rId2"/>
    <sheet name="Certification" sheetId="28" r:id="rId3"/>
    <sheet name="Internal Communication" sheetId="29" r:id="rId4"/>
    <sheet name="Facility Comparison" sheetId="30" r:id="rId5"/>
    <sheet name="Job Aid" sheetId="31" r:id="rId6"/>
    <sheet name="M&amp;IE" sheetId="26" state="hidden" r:id="rId7"/>
    <sheet name="Drop-downs " sheetId="23" state="hidden" r:id="rId8"/>
  </sheets>
  <externalReferences>
    <externalReference r:id="rId9"/>
  </externalReferences>
  <definedNames>
    <definedName name="AlaskaHawaii">'Drop-downs '!$M$4:$M$6</definedName>
    <definedName name="Blank">'Drop-downs '!$G$4</definedName>
    <definedName name="Blanket">'Drop-downs '!$D$4:$D$7</definedName>
    <definedName name="CA">'Drop-downs '!$R$4:$R$6</definedName>
    <definedName name="Component">'Drop-downs '!$B$4:$B$69</definedName>
    <definedName name="Country">'Drop-downs '!$E$4:$E$255</definedName>
    <definedName name="DOD">'Drop-downs '!$W$4:$W$304</definedName>
    <definedName name="DOS">'Drop-downs '!$X$4:$X$304</definedName>
    <definedName name="Facility_Type">'Drop-downs '!$Q$4:$Q$6</definedName>
    <definedName name="Form_Type">'Drop-downs '!$C$4:$C$6</definedName>
    <definedName name="GSA">'Drop-downs '!$V$4:$V$10</definedName>
    <definedName name="Just_Non_Fed">'Drop-downs '!$Y$4:$Y$8</definedName>
    <definedName name="Multiple_Locations">'Drop-downs '!$H$4:$H$5</definedName>
    <definedName name="NA_OutsideUS">'Drop-downs '!$P$4</definedName>
    <definedName name="Possessions">'Drop-downs '!$O$4:$O$22</definedName>
    <definedName name="_xlnm.Print_Area" localSheetId="0">'SUBMISSION FORM'!$A$1:$M$141</definedName>
    <definedName name="Procurement">'Drop-downs '!$T$4:$T$8</definedName>
    <definedName name="Reporting_Period">'Drop-downs '!$S$4:$S$16</definedName>
    <definedName name="Research">'Drop-downs '!$U$4:$U$7</definedName>
    <definedName name="States">'Drop-downs '!$K$4:$K$54</definedName>
  </definedNames>
  <calcPr calcId="152511"/>
</workbook>
</file>

<file path=xl/calcChain.xml><?xml version="1.0" encoding="utf-8"?>
<calcChain xmlns="http://schemas.openxmlformats.org/spreadsheetml/2006/main">
  <c r="F348" i="27" l="1"/>
  <c r="F347" i="27"/>
  <c r="F346" i="27"/>
  <c r="F345" i="27"/>
  <c r="F344" i="27"/>
  <c r="F343" i="27"/>
  <c r="F342" i="27"/>
  <c r="F341" i="27"/>
  <c r="F340" i="27"/>
  <c r="F339" i="27"/>
  <c r="F338" i="27"/>
  <c r="A22" i="28" l="1"/>
  <c r="A2" i="28"/>
  <c r="D4" i="27"/>
  <c r="C4" i="27"/>
  <c r="B3" i="27" s="1"/>
  <c r="B443" i="27"/>
  <c r="B442" i="27"/>
  <c r="B441" i="27"/>
  <c r="B440" i="27"/>
  <c r="B439" i="27"/>
  <c r="B438" i="27"/>
  <c r="B437" i="27"/>
  <c r="B436" i="27"/>
  <c r="B434" i="27"/>
  <c r="B433" i="27"/>
  <c r="B432" i="27"/>
  <c r="B431" i="27"/>
  <c r="B430" i="27"/>
  <c r="B429" i="27"/>
  <c r="B428" i="27"/>
  <c r="B427" i="27"/>
  <c r="B361" i="27"/>
  <c r="B2" i="27"/>
  <c r="A443" i="27"/>
  <c r="A442" i="27"/>
  <c r="A441" i="27"/>
  <c r="A440" i="27"/>
  <c r="A439" i="27"/>
  <c r="A438" i="27"/>
  <c r="A437" i="27"/>
  <c r="A436" i="27"/>
  <c r="A435" i="27"/>
  <c r="A434" i="27"/>
  <c r="A433" i="27"/>
  <c r="A432" i="27"/>
  <c r="A431" i="27"/>
  <c r="A430" i="27"/>
  <c r="A429" i="27"/>
  <c r="A428" i="27"/>
  <c r="A427" i="27"/>
  <c r="G338" i="27"/>
  <c r="B351" i="27" s="1"/>
  <c r="F335" i="27"/>
  <c r="F334" i="27"/>
  <c r="F333" i="27"/>
  <c r="F332" i="27"/>
  <c r="F331" i="27"/>
  <c r="H331" i="27" s="1"/>
  <c r="F327" i="27"/>
  <c r="F326" i="27"/>
  <c r="F325" i="27"/>
  <c r="F324" i="27"/>
  <c r="F323" i="27"/>
  <c r="F322" i="27"/>
  <c r="F321" i="27"/>
  <c r="F320" i="27"/>
  <c r="F319" i="27"/>
  <c r="F318" i="27"/>
  <c r="F317" i="27"/>
  <c r="F316" i="27"/>
  <c r="F315" i="27"/>
  <c r="F314" i="27"/>
  <c r="F313" i="27"/>
  <c r="G312" i="27"/>
  <c r="I312" i="27" s="1"/>
  <c r="C443" i="27" s="1"/>
  <c r="F312" i="27"/>
  <c r="F309" i="27"/>
  <c r="F308" i="27"/>
  <c r="F307" i="27"/>
  <c r="F306" i="27"/>
  <c r="F305" i="27"/>
  <c r="F304" i="27"/>
  <c r="F303" i="27"/>
  <c r="F302" i="27"/>
  <c r="F301" i="27"/>
  <c r="F300" i="27"/>
  <c r="F299" i="27"/>
  <c r="F298" i="27"/>
  <c r="F297" i="27"/>
  <c r="F296" i="27"/>
  <c r="F295" i="27"/>
  <c r="F294" i="27"/>
  <c r="F291" i="27"/>
  <c r="F290" i="27"/>
  <c r="F289" i="27"/>
  <c r="F288" i="27"/>
  <c r="F287" i="27"/>
  <c r="F286" i="27"/>
  <c r="F285" i="27"/>
  <c r="F284" i="27"/>
  <c r="F283" i="27"/>
  <c r="F282" i="27"/>
  <c r="F281" i="27"/>
  <c r="F280" i="27"/>
  <c r="F279" i="27"/>
  <c r="F278" i="27"/>
  <c r="F277" i="27"/>
  <c r="F276" i="27"/>
  <c r="F273" i="27"/>
  <c r="F272" i="27"/>
  <c r="F271" i="27"/>
  <c r="F270" i="27"/>
  <c r="F269" i="27"/>
  <c r="F268" i="27"/>
  <c r="F267" i="27"/>
  <c r="F266" i="27"/>
  <c r="F265" i="27"/>
  <c r="F264" i="27"/>
  <c r="F263" i="27"/>
  <c r="F262" i="27"/>
  <c r="F261" i="27"/>
  <c r="F260" i="27"/>
  <c r="F259" i="27"/>
  <c r="G258" i="27" s="1"/>
  <c r="I258" i="27" s="1"/>
  <c r="C440" i="27" s="1"/>
  <c r="F258" i="27"/>
  <c r="F255" i="27"/>
  <c r="F254" i="27"/>
  <c r="F253" i="27"/>
  <c r="H251" i="27" s="1"/>
  <c r="F252" i="27"/>
  <c r="F251" i="27"/>
  <c r="F247" i="27"/>
  <c r="F246" i="27"/>
  <c r="F245" i="27"/>
  <c r="F244" i="27"/>
  <c r="F243" i="27"/>
  <c r="F242" i="27"/>
  <c r="F241" i="27"/>
  <c r="F240" i="27"/>
  <c r="F239" i="27"/>
  <c r="F238" i="27"/>
  <c r="F237" i="27"/>
  <c r="F236" i="27"/>
  <c r="F235" i="27"/>
  <c r="F234" i="27"/>
  <c r="F233" i="27"/>
  <c r="F232" i="27"/>
  <c r="F229" i="27"/>
  <c r="F228" i="27"/>
  <c r="F227" i="27"/>
  <c r="F226" i="27"/>
  <c r="H225" i="27"/>
  <c r="F225" i="27"/>
  <c r="F221" i="27"/>
  <c r="F220" i="27"/>
  <c r="F219" i="27"/>
  <c r="F218" i="27"/>
  <c r="F217" i="27"/>
  <c r="F216" i="27"/>
  <c r="F215" i="27"/>
  <c r="F214" i="27"/>
  <c r="F213" i="27"/>
  <c r="F212" i="27"/>
  <c r="F211" i="27"/>
  <c r="F210" i="27"/>
  <c r="F209" i="27"/>
  <c r="F208" i="27"/>
  <c r="F207" i="27"/>
  <c r="G206" i="27" s="1"/>
  <c r="F206" i="27"/>
  <c r="F203" i="27"/>
  <c r="F202" i="27"/>
  <c r="F201" i="27"/>
  <c r="H199" i="27" s="1"/>
  <c r="F200" i="27"/>
  <c r="F199" i="27"/>
  <c r="F195" i="27"/>
  <c r="F194" i="27"/>
  <c r="F193" i="27"/>
  <c r="F192" i="27"/>
  <c r="F191" i="27"/>
  <c r="F190" i="27"/>
  <c r="F189" i="27"/>
  <c r="F188" i="27"/>
  <c r="F187" i="27"/>
  <c r="F186" i="27"/>
  <c r="F185" i="27"/>
  <c r="F184" i="27"/>
  <c r="F183" i="27"/>
  <c r="F182" i="27"/>
  <c r="F181" i="27"/>
  <c r="F180" i="27"/>
  <c r="F177" i="27"/>
  <c r="H173" i="27" s="1"/>
  <c r="F176" i="27"/>
  <c r="F175" i="27"/>
  <c r="F174" i="27"/>
  <c r="F173" i="27"/>
  <c r="F169" i="27"/>
  <c r="F168" i="27"/>
  <c r="F167" i="27"/>
  <c r="F166" i="27"/>
  <c r="F165" i="27"/>
  <c r="F164" i="27"/>
  <c r="F163" i="27"/>
  <c r="F162" i="27"/>
  <c r="F161" i="27"/>
  <c r="F160" i="27"/>
  <c r="F159" i="27"/>
  <c r="F158" i="27"/>
  <c r="F157" i="27"/>
  <c r="F156" i="27"/>
  <c r="F155" i="27"/>
  <c r="F154" i="27"/>
  <c r="F151" i="27"/>
  <c r="F150" i="27"/>
  <c r="F149" i="27"/>
  <c r="F148" i="27"/>
  <c r="F147" i="27"/>
  <c r="F144" i="27"/>
  <c r="F143" i="27"/>
  <c r="F142" i="27"/>
  <c r="F141" i="27"/>
  <c r="F140" i="27"/>
  <c r="F139" i="27"/>
  <c r="F138" i="27"/>
  <c r="F137" i="27"/>
  <c r="F136" i="27"/>
  <c r="F135" i="27"/>
  <c r="F134" i="27"/>
  <c r="F133" i="27"/>
  <c r="F132" i="27"/>
  <c r="F131" i="27"/>
  <c r="F130" i="27"/>
  <c r="F127" i="27"/>
  <c r="F126" i="27"/>
  <c r="F125" i="27"/>
  <c r="F124" i="27"/>
  <c r="F123" i="27"/>
  <c r="F122" i="27"/>
  <c r="F121" i="27"/>
  <c r="F120" i="27"/>
  <c r="F119" i="27"/>
  <c r="F118" i="27"/>
  <c r="F117" i="27"/>
  <c r="F116" i="27"/>
  <c r="F115" i="27"/>
  <c r="F114" i="27"/>
  <c r="F113" i="27"/>
  <c r="F110" i="27"/>
  <c r="F109" i="27"/>
  <c r="F108" i="27"/>
  <c r="F107" i="27"/>
  <c r="F106" i="27"/>
  <c r="F105" i="27"/>
  <c r="F104" i="27"/>
  <c r="F103" i="27"/>
  <c r="F102" i="27"/>
  <c r="F101" i="27"/>
  <c r="F100" i="27"/>
  <c r="F99" i="27"/>
  <c r="F98" i="27"/>
  <c r="G96" i="27" s="1"/>
  <c r="I96" i="27" s="1"/>
  <c r="C427" i="27" s="1"/>
  <c r="F97" i="27"/>
  <c r="F96" i="27"/>
  <c r="B353" i="27" l="1"/>
  <c r="G113" i="27"/>
  <c r="I113" i="27" s="1"/>
  <c r="C428" i="27" s="1"/>
  <c r="G130" i="27"/>
  <c r="I130" i="27" s="1"/>
  <c r="G154" i="27"/>
  <c r="I154" i="27" s="1"/>
  <c r="C436" i="27" s="1"/>
  <c r="B25" i="30"/>
  <c r="C25" i="30" s="1"/>
  <c r="D25" i="30" s="1"/>
  <c r="E25" i="30" s="1"/>
  <c r="F25" i="30" s="1"/>
  <c r="G180" i="27"/>
  <c r="I180" i="27" s="1"/>
  <c r="C437" i="27" s="1"/>
  <c r="G232" i="27"/>
  <c r="I232" i="27" s="1"/>
  <c r="C439" i="27" s="1"/>
  <c r="G276" i="27"/>
  <c r="I276" i="27" s="1"/>
  <c r="I206" i="27"/>
  <c r="C438" i="27" s="1"/>
  <c r="G147" i="27"/>
  <c r="I147" i="27" s="1"/>
  <c r="C433" i="27" s="1"/>
  <c r="G294" i="27"/>
  <c r="I294" i="27" s="1"/>
  <c r="B28" i="30"/>
  <c r="C28" i="30" s="1"/>
  <c r="D28" i="30" s="1"/>
  <c r="E28" i="30" s="1"/>
  <c r="F28" i="30" s="1"/>
  <c r="I338" i="27"/>
  <c r="C444" i="27" s="1"/>
  <c r="C431" i="27" l="1"/>
  <c r="C434" i="27"/>
  <c r="C432" i="27"/>
  <c r="B350" i="27"/>
  <c r="B352" i="27" s="1"/>
  <c r="B354" i="27" s="1"/>
  <c r="C435" i="27"/>
  <c r="C441" i="27"/>
  <c r="B26" i="30"/>
  <c r="C26" i="30" s="1"/>
  <c r="D26" i="30" s="1"/>
  <c r="E26" i="30" s="1"/>
  <c r="F26" i="30" s="1"/>
  <c r="C429" i="27"/>
  <c r="B14" i="30"/>
  <c r="C442" i="27"/>
  <c r="B27" i="30"/>
  <c r="C27" i="30" s="1"/>
  <c r="D27" i="30" s="1"/>
  <c r="E27" i="30" s="1"/>
  <c r="F27" i="30" s="1"/>
  <c r="C445" i="27" l="1"/>
  <c r="B30" i="30"/>
  <c r="C14" i="30"/>
  <c r="C30" i="30" l="1"/>
  <c r="D14" i="30"/>
  <c r="D30" i="30" l="1"/>
  <c r="E14" i="30"/>
  <c r="B44" i="25"/>
  <c r="B358" i="27" s="1"/>
  <c r="E30" i="30" l="1"/>
  <c r="F14" i="30"/>
  <c r="F30" i="30" s="1"/>
  <c r="K31" i="25"/>
  <c r="D111" i="25" l="1"/>
  <c r="B110" i="25" l="1"/>
  <c r="D139" i="25" l="1"/>
  <c r="G77" i="25"/>
  <c r="H77" i="25"/>
  <c r="G44" i="25"/>
  <c r="L39" i="25" s="1"/>
  <c r="K39" i="25" l="1"/>
  <c r="B47" i="25" s="1"/>
  <c r="B93" i="25"/>
  <c r="B94" i="25"/>
  <c r="B92" i="25"/>
  <c r="C87" i="25"/>
  <c r="C88" i="25"/>
  <c r="C86" i="25"/>
  <c r="C77" i="25"/>
  <c r="B444" i="27" s="1"/>
  <c r="B445" i="27" s="1"/>
  <c r="B77" i="25"/>
  <c r="D70" i="25"/>
  <c r="D58" i="25"/>
  <c r="H92" i="25" l="1"/>
  <c r="G92" i="25"/>
  <c r="D92" i="25" s="1"/>
  <c r="D72" i="25"/>
  <c r="D112" i="25"/>
  <c r="D113" i="25"/>
  <c r="D114" i="25"/>
  <c r="D115" i="25"/>
  <c r="D116" i="25"/>
  <c r="A110" i="25" l="1"/>
  <c r="D62" i="25"/>
  <c r="D60" i="25" l="1"/>
  <c r="D56" i="25"/>
  <c r="I56" i="25" l="1"/>
  <c r="M56" i="25" s="1"/>
  <c r="I73" i="25" l="1"/>
  <c r="I74" i="25"/>
  <c r="I75" i="25"/>
  <c r="I76" i="25"/>
  <c r="I72" i="25"/>
  <c r="I61" i="25"/>
  <c r="I62" i="25"/>
  <c r="I63" i="25"/>
  <c r="I64" i="25"/>
  <c r="I65" i="25"/>
  <c r="I66" i="25"/>
  <c r="I67" i="25"/>
  <c r="I68" i="25"/>
  <c r="I69" i="25"/>
  <c r="I70" i="25"/>
  <c r="I60" i="25"/>
  <c r="I57" i="25"/>
  <c r="I58" i="25"/>
  <c r="D76" i="25"/>
  <c r="D73" i="25"/>
  <c r="D74" i="25"/>
  <c r="D75" i="25"/>
  <c r="D61" i="25"/>
  <c r="D63" i="25"/>
  <c r="D64" i="25"/>
  <c r="D65" i="25"/>
  <c r="D66" i="25"/>
  <c r="D67" i="25"/>
  <c r="D68" i="25"/>
  <c r="D69" i="25"/>
  <c r="D57" i="25"/>
  <c r="B360" i="27" s="1"/>
  <c r="G82" i="25"/>
  <c r="M69" i="25" l="1"/>
  <c r="B363" i="27"/>
  <c r="M68" i="25"/>
  <c r="B362" i="27"/>
  <c r="M59" i="25"/>
  <c r="L59" i="25" s="1"/>
  <c r="M63" i="25"/>
  <c r="L63" i="25" s="1"/>
  <c r="I79" i="25"/>
  <c r="I77" i="25"/>
  <c r="D77" i="25"/>
  <c r="J63" i="25"/>
  <c r="J70" i="25"/>
  <c r="R70" i="25" s="1"/>
  <c r="J66" i="25"/>
  <c r="R66" i="25" s="1"/>
  <c r="J68" i="25"/>
  <c r="R68" i="25" s="1"/>
  <c r="J60" i="25"/>
  <c r="J58" i="25"/>
  <c r="R58" i="25" s="1"/>
  <c r="J62" i="25"/>
  <c r="Q62" i="25" s="1"/>
  <c r="J56" i="25"/>
  <c r="R56" i="25" s="1"/>
  <c r="J67" i="25"/>
  <c r="R67" i="25" s="1"/>
  <c r="J65" i="25"/>
  <c r="R65" i="25" s="1"/>
  <c r="J76" i="25"/>
  <c r="R76" i="25" s="1"/>
  <c r="J75" i="25"/>
  <c r="R75" i="25" s="1"/>
  <c r="J64" i="25"/>
  <c r="R64" i="25" s="1"/>
  <c r="J61" i="25"/>
  <c r="Q61" i="25" s="1"/>
  <c r="J57" i="25"/>
  <c r="R57" i="25" s="1"/>
  <c r="J74" i="25"/>
  <c r="R74" i="25" s="1"/>
  <c r="J73" i="25"/>
  <c r="R73" i="25" s="1"/>
  <c r="J72" i="25"/>
  <c r="R72" i="25" s="1"/>
  <c r="J69" i="25"/>
  <c r="R69" i="25" s="1"/>
  <c r="C19" i="25" l="1"/>
  <c r="B364" i="27"/>
  <c r="B365" i="27" s="1"/>
  <c r="B355" i="27"/>
  <c r="G46" i="25"/>
  <c r="E19" i="25"/>
  <c r="R61" i="25"/>
  <c r="P61" i="25" s="1"/>
  <c r="R62" i="25"/>
  <c r="J77" i="25"/>
  <c r="E72" i="25"/>
  <c r="E73" i="25"/>
  <c r="B46" i="25"/>
  <c r="C110" i="25"/>
  <c r="Q74" i="25"/>
  <c r="P74" i="25" s="1"/>
  <c r="Q56" i="25"/>
  <c r="Q68" i="25"/>
  <c r="P68" i="25" s="1"/>
  <c r="Q73" i="25"/>
  <c r="P73" i="25" s="1"/>
  <c r="Q67" i="25"/>
  <c r="P67" i="25" s="1"/>
  <c r="Q60" i="25"/>
  <c r="Q63" i="25"/>
  <c r="Q72" i="25"/>
  <c r="P72" i="25" s="1"/>
  <c r="Q65" i="25"/>
  <c r="P65" i="25" s="1"/>
  <c r="Q58" i="25"/>
  <c r="P58" i="25" s="1"/>
  <c r="Q70" i="25"/>
  <c r="P70" i="25" s="1"/>
  <c r="R60" i="25"/>
  <c r="Q75" i="25"/>
  <c r="P75" i="25" s="1"/>
  <c r="Q64" i="25"/>
  <c r="P64" i="25" s="1"/>
  <c r="Q69" i="25"/>
  <c r="P69" i="25" s="1"/>
  <c r="Q57" i="25"/>
  <c r="P57" i="25" s="1"/>
  <c r="Q76" i="25"/>
  <c r="P76" i="25" s="1"/>
  <c r="Q66" i="25"/>
  <c r="P66" i="25" s="1"/>
  <c r="R63" i="25"/>
  <c r="E76" i="25"/>
  <c r="E63" i="25"/>
  <c r="E67" i="25"/>
  <c r="E60" i="25"/>
  <c r="E61" i="25"/>
  <c r="E69" i="25"/>
  <c r="E68" i="25"/>
  <c r="E57" i="25"/>
  <c r="E75" i="25"/>
  <c r="E62" i="25"/>
  <c r="E66" i="25"/>
  <c r="E70" i="25"/>
  <c r="E56" i="25"/>
  <c r="E74" i="25"/>
  <c r="E65" i="25"/>
  <c r="E58" i="25"/>
  <c r="E64" i="25"/>
  <c r="D94" i="25"/>
  <c r="L69" i="25" s="1"/>
  <c r="D93" i="25"/>
  <c r="L68" i="25" s="1"/>
  <c r="L56" i="25"/>
  <c r="P62" i="25" l="1"/>
  <c r="E77" i="25"/>
  <c r="P63" i="25"/>
  <c r="P60" i="25"/>
  <c r="P56" i="25"/>
  <c r="Q77" i="25" l="1"/>
  <c r="R77" i="25"/>
  <c r="P77" i="25" l="1"/>
  <c r="G81" i="25" l="1"/>
  <c r="G83" i="25" l="1"/>
  <c r="D88" i="25" l="1"/>
  <c r="E88" i="25" s="1"/>
  <c r="D86" i="25"/>
  <c r="E86" i="25" s="1"/>
  <c r="D87" i="25"/>
  <c r="E87" i="25" s="1"/>
  <c r="O5" i="26"/>
  <c r="P5" i="26"/>
  <c r="Q5" i="26"/>
  <c r="R5" i="26"/>
  <c r="O6" i="26"/>
  <c r="P6" i="26"/>
  <c r="Q6" i="26"/>
  <c r="R6" i="26"/>
  <c r="O7" i="26"/>
  <c r="P7" i="26"/>
  <c r="Q7" i="26"/>
  <c r="R7" i="26"/>
  <c r="O8" i="26"/>
  <c r="P8" i="26"/>
  <c r="Q8" i="26"/>
  <c r="R8" i="26"/>
  <c r="O9" i="26"/>
  <c r="P9" i="26"/>
  <c r="Q9" i="26"/>
  <c r="R9" i="26"/>
  <c r="O10" i="26"/>
  <c r="P10" i="26"/>
  <c r="Q10" i="26"/>
  <c r="R10" i="26"/>
  <c r="O11" i="26"/>
  <c r="P11" i="26"/>
  <c r="Q11" i="26"/>
  <c r="R11" i="26"/>
  <c r="O12" i="26"/>
  <c r="P12" i="26"/>
  <c r="Q12" i="26"/>
  <c r="R12" i="26"/>
  <c r="O13" i="26"/>
  <c r="P13" i="26"/>
  <c r="Q13" i="26"/>
  <c r="R13" i="26"/>
  <c r="O14" i="26"/>
  <c r="P14" i="26"/>
  <c r="Q14" i="26"/>
  <c r="R14" i="26"/>
  <c r="O15" i="26"/>
  <c r="P15" i="26"/>
  <c r="Q15" i="26"/>
  <c r="R15" i="26"/>
  <c r="O16" i="26"/>
  <c r="P16" i="26"/>
  <c r="Q16" i="26"/>
  <c r="R16" i="26"/>
  <c r="O17" i="26"/>
  <c r="P17" i="26"/>
  <c r="Q17" i="26"/>
  <c r="R17" i="26"/>
  <c r="O18" i="26"/>
  <c r="P18" i="26"/>
  <c r="Q18" i="26"/>
  <c r="R18" i="26"/>
  <c r="O19" i="26"/>
  <c r="P19" i="26"/>
  <c r="Q19" i="26"/>
  <c r="R19" i="26"/>
  <c r="O20" i="26"/>
  <c r="P20" i="26"/>
  <c r="Q20" i="26"/>
  <c r="R20" i="26"/>
  <c r="O21" i="26"/>
  <c r="P21" i="26"/>
  <c r="Q21" i="26"/>
  <c r="R21" i="26"/>
  <c r="O22" i="26"/>
  <c r="P22" i="26"/>
  <c r="Q22" i="26"/>
  <c r="R22" i="26"/>
  <c r="O23" i="26"/>
  <c r="P23" i="26"/>
  <c r="Q23" i="26"/>
  <c r="R23" i="26"/>
  <c r="O24" i="26"/>
  <c r="P24" i="26"/>
  <c r="Q24" i="26"/>
  <c r="R24" i="26"/>
  <c r="O25" i="26"/>
  <c r="P25" i="26"/>
  <c r="Q25" i="26"/>
  <c r="R25" i="26"/>
  <c r="O26" i="26"/>
  <c r="P26" i="26"/>
  <c r="Q26" i="26"/>
  <c r="R26" i="26"/>
  <c r="O27" i="26"/>
  <c r="P27" i="26"/>
  <c r="Q27" i="26"/>
  <c r="R27" i="26"/>
  <c r="O28" i="26"/>
  <c r="P28" i="26"/>
  <c r="Q28" i="26"/>
  <c r="R28" i="26"/>
  <c r="O29" i="26"/>
  <c r="P29" i="26"/>
  <c r="Q29" i="26"/>
  <c r="R29" i="26"/>
  <c r="O30" i="26"/>
  <c r="P30" i="26"/>
  <c r="Q30" i="26"/>
  <c r="R30" i="26"/>
  <c r="O31" i="26"/>
  <c r="P31" i="26"/>
  <c r="Q31" i="26"/>
  <c r="R31" i="26"/>
  <c r="O32" i="26"/>
  <c r="P32" i="26"/>
  <c r="Q32" i="26"/>
  <c r="R32" i="26"/>
  <c r="O33" i="26"/>
  <c r="P33" i="26"/>
  <c r="Q33" i="26"/>
  <c r="R33" i="26"/>
  <c r="O34" i="26"/>
  <c r="P34" i="26"/>
  <c r="Q34" i="26"/>
  <c r="R34" i="26"/>
  <c r="O35" i="26"/>
  <c r="P35" i="26"/>
  <c r="Q35" i="26"/>
  <c r="R35" i="26"/>
  <c r="O36" i="26"/>
  <c r="P36" i="26"/>
  <c r="Q36" i="26"/>
  <c r="R36" i="26"/>
  <c r="O37" i="26"/>
  <c r="P37" i="26"/>
  <c r="Q37" i="26"/>
  <c r="R37" i="26"/>
  <c r="O38" i="26"/>
  <c r="P38" i="26"/>
  <c r="Q38" i="26"/>
  <c r="R38" i="26"/>
  <c r="O39" i="26"/>
  <c r="P39" i="26"/>
  <c r="Q39" i="26"/>
  <c r="R39" i="26"/>
  <c r="O40" i="26"/>
  <c r="P40" i="26"/>
  <c r="Q40" i="26"/>
  <c r="R40" i="26"/>
  <c r="O41" i="26"/>
  <c r="P41" i="26"/>
  <c r="Q41" i="26"/>
  <c r="R41" i="26"/>
  <c r="O42" i="26"/>
  <c r="P42" i="26"/>
  <c r="Q42" i="26"/>
  <c r="R42" i="26"/>
  <c r="O43" i="26"/>
  <c r="P43" i="26"/>
  <c r="Q43" i="26"/>
  <c r="R43" i="26"/>
  <c r="O44" i="26"/>
  <c r="P44" i="26"/>
  <c r="Q44" i="26"/>
  <c r="R44" i="26"/>
  <c r="O45" i="26"/>
  <c r="P45" i="26"/>
  <c r="Q45" i="26"/>
  <c r="R45" i="26"/>
  <c r="O46" i="26"/>
  <c r="P46" i="26"/>
  <c r="Q46" i="26"/>
  <c r="R46" i="26"/>
  <c r="O47" i="26"/>
  <c r="P47" i="26"/>
  <c r="Q47" i="26"/>
  <c r="R47" i="26"/>
  <c r="O48" i="26"/>
  <c r="P48" i="26"/>
  <c r="Q48" i="26"/>
  <c r="R48" i="26"/>
  <c r="O49" i="26"/>
  <c r="P49" i="26"/>
  <c r="Q49" i="26"/>
  <c r="R49" i="26"/>
  <c r="O50" i="26"/>
  <c r="P50" i="26"/>
  <c r="Q50" i="26"/>
  <c r="R50" i="26"/>
  <c r="O51" i="26"/>
  <c r="P51" i="26"/>
  <c r="Q51" i="26"/>
  <c r="R51" i="26"/>
  <c r="O52" i="26"/>
  <c r="P52" i="26"/>
  <c r="Q52" i="26"/>
  <c r="R52" i="26"/>
  <c r="O53" i="26"/>
  <c r="P53" i="26"/>
  <c r="Q53" i="26"/>
  <c r="R53" i="26"/>
  <c r="O54" i="26"/>
  <c r="P54" i="26"/>
  <c r="Q54" i="26"/>
  <c r="R54" i="26"/>
  <c r="O55" i="26"/>
  <c r="P55" i="26"/>
  <c r="Q55" i="26"/>
  <c r="R55" i="26"/>
  <c r="O56" i="26"/>
  <c r="P56" i="26"/>
  <c r="Q56" i="26"/>
  <c r="R56" i="26"/>
  <c r="O57" i="26"/>
  <c r="P57" i="26"/>
  <c r="Q57" i="26"/>
  <c r="R57" i="26"/>
  <c r="O58" i="26"/>
  <c r="P58" i="26"/>
  <c r="Q58" i="26"/>
  <c r="R58" i="26"/>
  <c r="O59" i="26"/>
  <c r="P59" i="26"/>
  <c r="Q59" i="26"/>
  <c r="R59" i="26"/>
  <c r="O60" i="26"/>
  <c r="P60" i="26"/>
  <c r="Q60" i="26"/>
  <c r="R60" i="26"/>
  <c r="O61" i="26"/>
  <c r="P61" i="26"/>
  <c r="Q61" i="26"/>
  <c r="R61" i="26"/>
  <c r="O62" i="26"/>
  <c r="P62" i="26"/>
  <c r="Q62" i="26"/>
  <c r="R62" i="26"/>
  <c r="O63" i="26"/>
  <c r="P63" i="26"/>
  <c r="Q63" i="26"/>
  <c r="R63" i="26"/>
  <c r="O64" i="26"/>
  <c r="P64" i="26"/>
  <c r="Q64" i="26"/>
  <c r="R64" i="26"/>
  <c r="O65" i="26"/>
  <c r="P65" i="26"/>
  <c r="Q65" i="26"/>
  <c r="R65" i="26"/>
  <c r="O66" i="26"/>
  <c r="P66" i="26"/>
  <c r="Q66" i="26"/>
  <c r="R66" i="26"/>
  <c r="O67" i="26"/>
  <c r="P67" i="26"/>
  <c r="Q67" i="26"/>
  <c r="R67" i="26"/>
  <c r="O68" i="26"/>
  <c r="P68" i="26"/>
  <c r="Q68" i="26"/>
  <c r="R68" i="26"/>
  <c r="O69" i="26"/>
  <c r="P69" i="26"/>
  <c r="Q69" i="26"/>
  <c r="R69" i="26"/>
  <c r="O70" i="26"/>
  <c r="P70" i="26"/>
  <c r="Q70" i="26"/>
  <c r="R70" i="26"/>
  <c r="O71" i="26"/>
  <c r="P71" i="26"/>
  <c r="Q71" i="26"/>
  <c r="R71" i="26"/>
  <c r="O72" i="26"/>
  <c r="P72" i="26"/>
  <c r="Q72" i="26"/>
  <c r="R72" i="26"/>
  <c r="O73" i="26"/>
  <c r="P73" i="26"/>
  <c r="Q73" i="26"/>
  <c r="R73" i="26"/>
  <c r="O74" i="26"/>
  <c r="P74" i="26"/>
  <c r="Q74" i="26"/>
  <c r="R74" i="26"/>
  <c r="O75" i="26"/>
  <c r="P75" i="26"/>
  <c r="Q75" i="26"/>
  <c r="R75" i="26"/>
  <c r="O76" i="26"/>
  <c r="P76" i="26"/>
  <c r="Q76" i="26"/>
  <c r="R76" i="26"/>
  <c r="O77" i="26"/>
  <c r="P77" i="26"/>
  <c r="Q77" i="26"/>
  <c r="R77" i="26"/>
  <c r="O78" i="26"/>
  <c r="P78" i="26"/>
  <c r="Q78" i="26"/>
  <c r="R78" i="26"/>
  <c r="O79" i="26"/>
  <c r="P79" i="26"/>
  <c r="Q79" i="26"/>
  <c r="R79" i="26"/>
  <c r="O80" i="26"/>
  <c r="P80" i="26"/>
  <c r="Q80" i="26"/>
  <c r="R80" i="26"/>
  <c r="O81" i="26"/>
  <c r="P81" i="26"/>
  <c r="Q81" i="26"/>
  <c r="R81" i="26"/>
  <c r="O82" i="26"/>
  <c r="P82" i="26"/>
  <c r="Q82" i="26"/>
  <c r="R82" i="26"/>
  <c r="O83" i="26"/>
  <c r="P83" i="26"/>
  <c r="Q83" i="26"/>
  <c r="R83" i="26"/>
  <c r="O84" i="26"/>
  <c r="P84" i="26"/>
  <c r="Q84" i="26"/>
  <c r="R84" i="26"/>
  <c r="O85" i="26"/>
  <c r="P85" i="26"/>
  <c r="Q85" i="26"/>
  <c r="R85" i="26"/>
  <c r="O86" i="26"/>
  <c r="P86" i="26"/>
  <c r="Q86" i="26"/>
  <c r="R86" i="26"/>
  <c r="O87" i="26"/>
  <c r="P87" i="26"/>
  <c r="Q87" i="26"/>
  <c r="R87" i="26"/>
  <c r="O88" i="26"/>
  <c r="P88" i="26"/>
  <c r="Q88" i="26"/>
  <c r="R88" i="26"/>
  <c r="O89" i="26"/>
  <c r="P89" i="26"/>
  <c r="Q89" i="26"/>
  <c r="R89" i="26"/>
  <c r="O90" i="26"/>
  <c r="P90" i="26"/>
  <c r="Q90" i="26"/>
  <c r="R90" i="26"/>
  <c r="O91" i="26"/>
  <c r="P91" i="26"/>
  <c r="Q91" i="26"/>
  <c r="R91" i="26"/>
  <c r="O92" i="26"/>
  <c r="P92" i="26"/>
  <c r="Q92" i="26"/>
  <c r="R92" i="26"/>
  <c r="O93" i="26"/>
  <c r="P93" i="26"/>
  <c r="Q93" i="26"/>
  <c r="R93" i="26"/>
  <c r="O94" i="26"/>
  <c r="P94" i="26"/>
  <c r="Q94" i="26"/>
  <c r="R94" i="26"/>
  <c r="O95" i="26"/>
  <c r="P95" i="26"/>
  <c r="Q95" i="26"/>
  <c r="R95" i="26"/>
  <c r="O96" i="26"/>
  <c r="P96" i="26"/>
  <c r="Q96" i="26"/>
  <c r="R96" i="26"/>
  <c r="O97" i="26"/>
  <c r="P97" i="26"/>
  <c r="Q97" i="26"/>
  <c r="R97" i="26"/>
  <c r="O98" i="26"/>
  <c r="P98" i="26"/>
  <c r="Q98" i="26"/>
  <c r="R98" i="26"/>
  <c r="O99" i="26"/>
  <c r="P99" i="26"/>
  <c r="Q99" i="26"/>
  <c r="R99" i="26"/>
  <c r="O100" i="26"/>
  <c r="P100" i="26"/>
  <c r="Q100" i="26"/>
  <c r="R100" i="26"/>
  <c r="O101" i="26"/>
  <c r="P101" i="26"/>
  <c r="Q101" i="26"/>
  <c r="R101" i="26"/>
  <c r="O102" i="26"/>
  <c r="P102" i="26"/>
  <c r="Q102" i="26"/>
  <c r="R102" i="26"/>
  <c r="O103" i="26"/>
  <c r="P103" i="26"/>
  <c r="Q103" i="26"/>
  <c r="R103" i="26"/>
  <c r="O104" i="26"/>
  <c r="P104" i="26"/>
  <c r="Q104" i="26"/>
  <c r="R104" i="26"/>
  <c r="O105" i="26"/>
  <c r="P105" i="26"/>
  <c r="Q105" i="26"/>
  <c r="R105" i="26"/>
  <c r="O106" i="26"/>
  <c r="P106" i="26"/>
  <c r="Q106" i="26"/>
  <c r="R106" i="26"/>
  <c r="O107" i="26"/>
  <c r="P107" i="26"/>
  <c r="Q107" i="26"/>
  <c r="R107" i="26"/>
  <c r="O108" i="26"/>
  <c r="P108" i="26"/>
  <c r="Q108" i="26"/>
  <c r="R108" i="26"/>
  <c r="O109" i="26"/>
  <c r="P109" i="26"/>
  <c r="Q109" i="26"/>
  <c r="R109" i="26"/>
  <c r="O110" i="26"/>
  <c r="P110" i="26"/>
  <c r="Q110" i="26"/>
  <c r="R110" i="26"/>
  <c r="O111" i="26"/>
  <c r="P111" i="26"/>
  <c r="Q111" i="26"/>
  <c r="R111" i="26"/>
  <c r="O112" i="26"/>
  <c r="P112" i="26"/>
  <c r="Q112" i="26"/>
  <c r="R112" i="26"/>
  <c r="O113" i="26"/>
  <c r="P113" i="26"/>
  <c r="Q113" i="26"/>
  <c r="R113" i="26"/>
  <c r="O114" i="26"/>
  <c r="P114" i="26"/>
  <c r="Q114" i="26"/>
  <c r="R114" i="26"/>
  <c r="O115" i="26"/>
  <c r="P115" i="26"/>
  <c r="Q115" i="26"/>
  <c r="R115" i="26"/>
  <c r="O116" i="26"/>
  <c r="P116" i="26"/>
  <c r="Q116" i="26"/>
  <c r="R116" i="26"/>
  <c r="O117" i="26"/>
  <c r="P117" i="26"/>
  <c r="Q117" i="26"/>
  <c r="R117" i="26"/>
  <c r="O118" i="26"/>
  <c r="P118" i="26"/>
  <c r="Q118" i="26"/>
  <c r="R118" i="26"/>
  <c r="O119" i="26"/>
  <c r="P119" i="26"/>
  <c r="Q119" i="26"/>
  <c r="R119" i="26"/>
  <c r="O120" i="26"/>
  <c r="P120" i="26"/>
  <c r="Q120" i="26"/>
  <c r="R120" i="26"/>
  <c r="O121" i="26"/>
  <c r="P121" i="26"/>
  <c r="Q121" i="26"/>
  <c r="R121" i="26"/>
  <c r="O122" i="26"/>
  <c r="P122" i="26"/>
  <c r="Q122" i="26"/>
  <c r="R122" i="26"/>
  <c r="O123" i="26"/>
  <c r="P123" i="26"/>
  <c r="Q123" i="26"/>
  <c r="R123" i="26"/>
  <c r="O124" i="26"/>
  <c r="P124" i="26"/>
  <c r="Q124" i="26"/>
  <c r="R124" i="26"/>
  <c r="O125" i="26"/>
  <c r="P125" i="26"/>
  <c r="Q125" i="26"/>
  <c r="R125" i="26"/>
  <c r="O126" i="26"/>
  <c r="P126" i="26"/>
  <c r="Q126" i="26"/>
  <c r="R126" i="26"/>
  <c r="O127" i="26"/>
  <c r="P127" i="26"/>
  <c r="Q127" i="26"/>
  <c r="R127" i="26"/>
  <c r="O128" i="26"/>
  <c r="P128" i="26"/>
  <c r="Q128" i="26"/>
  <c r="R128" i="26"/>
  <c r="O129" i="26"/>
  <c r="P129" i="26"/>
  <c r="Q129" i="26"/>
  <c r="R129" i="26"/>
  <c r="O130" i="26"/>
  <c r="P130" i="26"/>
  <c r="Q130" i="26"/>
  <c r="R130" i="26"/>
  <c r="O131" i="26"/>
  <c r="P131" i="26"/>
  <c r="Q131" i="26"/>
  <c r="R131" i="26"/>
  <c r="O132" i="26"/>
  <c r="P132" i="26"/>
  <c r="Q132" i="26"/>
  <c r="R132" i="26"/>
  <c r="O133" i="26"/>
  <c r="P133" i="26"/>
  <c r="Q133" i="26"/>
  <c r="R133" i="26"/>
  <c r="O134" i="26"/>
  <c r="P134" i="26"/>
  <c r="Q134" i="26"/>
  <c r="R134" i="26"/>
  <c r="O135" i="26"/>
  <c r="P135" i="26"/>
  <c r="Q135" i="26"/>
  <c r="R135" i="26"/>
  <c r="O136" i="26"/>
  <c r="P136" i="26"/>
  <c r="Q136" i="26"/>
  <c r="R136" i="26"/>
  <c r="O137" i="26"/>
  <c r="P137" i="26"/>
  <c r="Q137" i="26"/>
  <c r="R137" i="26"/>
  <c r="O138" i="26"/>
  <c r="P138" i="26"/>
  <c r="Q138" i="26"/>
  <c r="R138" i="26"/>
  <c r="O139" i="26"/>
  <c r="P139" i="26"/>
  <c r="Q139" i="26"/>
  <c r="R139" i="26"/>
  <c r="O140" i="26"/>
  <c r="P140" i="26"/>
  <c r="Q140" i="26"/>
  <c r="R140" i="26"/>
  <c r="O141" i="26"/>
  <c r="P141" i="26"/>
  <c r="Q141" i="26"/>
  <c r="R141" i="26"/>
  <c r="O142" i="26"/>
  <c r="P142" i="26"/>
  <c r="Q142" i="26"/>
  <c r="R142" i="26"/>
  <c r="O143" i="26"/>
  <c r="P143" i="26"/>
  <c r="Q143" i="26"/>
  <c r="R143" i="26"/>
  <c r="O144" i="26"/>
  <c r="P144" i="26"/>
  <c r="Q144" i="26"/>
  <c r="R144" i="26"/>
  <c r="O145" i="26"/>
  <c r="P145" i="26"/>
  <c r="Q145" i="26"/>
  <c r="R145" i="26"/>
  <c r="O146" i="26"/>
  <c r="P146" i="26"/>
  <c r="Q146" i="26"/>
  <c r="R146" i="26"/>
  <c r="O147" i="26"/>
  <c r="P147" i="26"/>
  <c r="Q147" i="26"/>
  <c r="R147" i="26"/>
  <c r="O148" i="26"/>
  <c r="P148" i="26"/>
  <c r="Q148" i="26"/>
  <c r="R148" i="26"/>
  <c r="O149" i="26"/>
  <c r="P149" i="26"/>
  <c r="Q149" i="26"/>
  <c r="R149" i="26"/>
  <c r="O150" i="26"/>
  <c r="P150" i="26"/>
  <c r="Q150" i="26"/>
  <c r="R150" i="26"/>
  <c r="O151" i="26"/>
  <c r="P151" i="26"/>
  <c r="Q151" i="26"/>
  <c r="R151" i="26"/>
  <c r="O152" i="26"/>
  <c r="P152" i="26"/>
  <c r="Q152" i="26"/>
  <c r="R152" i="26"/>
  <c r="O153" i="26"/>
  <c r="P153" i="26"/>
  <c r="Q153" i="26"/>
  <c r="R153" i="26"/>
  <c r="O154" i="26"/>
  <c r="P154" i="26"/>
  <c r="Q154" i="26"/>
  <c r="R154" i="26"/>
  <c r="O155" i="26"/>
  <c r="P155" i="26"/>
  <c r="Q155" i="26"/>
  <c r="R155" i="26"/>
  <c r="O156" i="26"/>
  <c r="P156" i="26"/>
  <c r="Q156" i="26"/>
  <c r="R156" i="26"/>
  <c r="O157" i="26"/>
  <c r="P157" i="26"/>
  <c r="Q157" i="26"/>
  <c r="R157" i="26"/>
  <c r="O158" i="26"/>
  <c r="P158" i="26"/>
  <c r="Q158" i="26"/>
  <c r="R158" i="26"/>
  <c r="O159" i="26"/>
  <c r="P159" i="26"/>
  <c r="Q159" i="26"/>
  <c r="R159" i="26"/>
  <c r="O160" i="26"/>
  <c r="P160" i="26"/>
  <c r="Q160" i="26"/>
  <c r="R160" i="26"/>
  <c r="O161" i="26"/>
  <c r="P161" i="26"/>
  <c r="Q161" i="26"/>
  <c r="R161" i="26"/>
  <c r="O162" i="26"/>
  <c r="P162" i="26"/>
  <c r="Q162" i="26"/>
  <c r="R162" i="26"/>
  <c r="O163" i="26"/>
  <c r="P163" i="26"/>
  <c r="Q163" i="26"/>
  <c r="R163" i="26"/>
  <c r="O164" i="26"/>
  <c r="P164" i="26"/>
  <c r="Q164" i="26"/>
  <c r="R164" i="26"/>
  <c r="O165" i="26"/>
  <c r="P165" i="26"/>
  <c r="Q165" i="26"/>
  <c r="R165" i="26"/>
  <c r="O166" i="26"/>
  <c r="P166" i="26"/>
  <c r="Q166" i="26"/>
  <c r="R166" i="26"/>
  <c r="O167" i="26"/>
  <c r="P167" i="26"/>
  <c r="Q167" i="26"/>
  <c r="R167" i="26"/>
  <c r="O168" i="26"/>
  <c r="P168" i="26"/>
  <c r="Q168" i="26"/>
  <c r="R168" i="26"/>
  <c r="O169" i="26"/>
  <c r="P169" i="26"/>
  <c r="Q169" i="26"/>
  <c r="R169" i="26"/>
  <c r="O170" i="26"/>
  <c r="P170" i="26"/>
  <c r="Q170" i="26"/>
  <c r="R170" i="26"/>
  <c r="O171" i="26"/>
  <c r="P171" i="26"/>
  <c r="Q171" i="26"/>
  <c r="R171" i="26"/>
  <c r="O172" i="26"/>
  <c r="P172" i="26"/>
  <c r="Q172" i="26"/>
  <c r="R172" i="26"/>
  <c r="O173" i="26"/>
  <c r="P173" i="26"/>
  <c r="Q173" i="26"/>
  <c r="R173" i="26"/>
  <c r="O174" i="26"/>
  <c r="P174" i="26"/>
  <c r="Q174" i="26"/>
  <c r="R174" i="26"/>
  <c r="O175" i="26"/>
  <c r="P175" i="26"/>
  <c r="Q175" i="26"/>
  <c r="R175" i="26"/>
  <c r="O176" i="26"/>
  <c r="P176" i="26"/>
  <c r="Q176" i="26"/>
  <c r="R176" i="26"/>
  <c r="O177" i="26"/>
  <c r="P177" i="26"/>
  <c r="Q177" i="26"/>
  <c r="R177" i="26"/>
  <c r="O178" i="26"/>
  <c r="P178" i="26"/>
  <c r="Q178" i="26"/>
  <c r="R178" i="26"/>
  <c r="O179" i="26"/>
  <c r="P179" i="26"/>
  <c r="Q179" i="26"/>
  <c r="R179" i="26"/>
  <c r="O180" i="26"/>
  <c r="P180" i="26"/>
  <c r="Q180" i="26"/>
  <c r="R180" i="26"/>
  <c r="O181" i="26"/>
  <c r="P181" i="26"/>
  <c r="Q181" i="26"/>
  <c r="R181" i="26"/>
  <c r="O182" i="26"/>
  <c r="P182" i="26"/>
  <c r="Q182" i="26"/>
  <c r="R182" i="26"/>
  <c r="O183" i="26"/>
  <c r="P183" i="26"/>
  <c r="Q183" i="26"/>
  <c r="R183" i="26"/>
  <c r="O184" i="26"/>
  <c r="P184" i="26"/>
  <c r="Q184" i="26"/>
  <c r="R184" i="26"/>
  <c r="O185" i="26"/>
  <c r="P185" i="26"/>
  <c r="Q185" i="26"/>
  <c r="R185" i="26"/>
  <c r="O186" i="26"/>
  <c r="P186" i="26"/>
  <c r="Q186" i="26"/>
  <c r="R186" i="26"/>
  <c r="O187" i="26"/>
  <c r="P187" i="26"/>
  <c r="Q187" i="26"/>
  <c r="R187" i="26"/>
  <c r="O188" i="26"/>
  <c r="P188" i="26"/>
  <c r="Q188" i="26"/>
  <c r="R188" i="26"/>
  <c r="O189" i="26"/>
  <c r="P189" i="26"/>
  <c r="Q189" i="26"/>
  <c r="R189" i="26"/>
  <c r="O190" i="26"/>
  <c r="P190" i="26"/>
  <c r="Q190" i="26"/>
  <c r="R190" i="26"/>
  <c r="O191" i="26"/>
  <c r="P191" i="26"/>
  <c r="Q191" i="26"/>
  <c r="R191" i="26"/>
  <c r="O192" i="26"/>
  <c r="P192" i="26"/>
  <c r="Q192" i="26"/>
  <c r="R192" i="26"/>
  <c r="O193" i="26"/>
  <c r="P193" i="26"/>
  <c r="Q193" i="26"/>
  <c r="R193" i="26"/>
  <c r="O194" i="26"/>
  <c r="P194" i="26"/>
  <c r="Q194" i="26"/>
  <c r="R194" i="26"/>
  <c r="O195" i="26"/>
  <c r="P195" i="26"/>
  <c r="Q195" i="26"/>
  <c r="R195" i="26"/>
  <c r="O196" i="26"/>
  <c r="P196" i="26"/>
  <c r="Q196" i="26"/>
  <c r="R196" i="26"/>
  <c r="O197" i="26"/>
  <c r="P197" i="26"/>
  <c r="Q197" i="26"/>
  <c r="R197" i="26"/>
  <c r="O198" i="26"/>
  <c r="P198" i="26"/>
  <c r="Q198" i="26"/>
  <c r="R198" i="26"/>
  <c r="O199" i="26"/>
  <c r="P199" i="26"/>
  <c r="Q199" i="26"/>
  <c r="R199" i="26"/>
  <c r="O200" i="26"/>
  <c r="P200" i="26"/>
  <c r="Q200" i="26"/>
  <c r="R200" i="26"/>
  <c r="O201" i="26"/>
  <c r="P201" i="26"/>
  <c r="Q201" i="26"/>
  <c r="R201" i="26"/>
  <c r="O202" i="26"/>
  <c r="P202" i="26"/>
  <c r="Q202" i="26"/>
  <c r="R202" i="26"/>
  <c r="O203" i="26"/>
  <c r="P203" i="26"/>
  <c r="Q203" i="26"/>
  <c r="R203" i="26"/>
  <c r="O204" i="26"/>
  <c r="P204" i="26"/>
  <c r="Q204" i="26"/>
  <c r="R204" i="26"/>
  <c r="O205" i="26"/>
  <c r="P205" i="26"/>
  <c r="Q205" i="26"/>
  <c r="R205" i="26"/>
  <c r="O206" i="26"/>
  <c r="P206" i="26"/>
  <c r="Q206" i="26"/>
  <c r="R206" i="26"/>
  <c r="O207" i="26"/>
  <c r="P207" i="26"/>
  <c r="Q207" i="26"/>
  <c r="R207" i="26"/>
  <c r="O208" i="26"/>
  <c r="P208" i="26"/>
  <c r="Q208" i="26"/>
  <c r="R208" i="26"/>
  <c r="O209" i="26"/>
  <c r="P209" i="26"/>
  <c r="Q209" i="26"/>
  <c r="R209" i="26"/>
  <c r="O210" i="26"/>
  <c r="P210" i="26"/>
  <c r="Q210" i="26"/>
  <c r="R210" i="26"/>
  <c r="O211" i="26"/>
  <c r="P211" i="26"/>
  <c r="Q211" i="26"/>
  <c r="R211" i="26"/>
  <c r="O212" i="26"/>
  <c r="P212" i="26"/>
  <c r="Q212" i="26"/>
  <c r="R212" i="26"/>
  <c r="O213" i="26"/>
  <c r="P213" i="26"/>
  <c r="Q213" i="26"/>
  <c r="R213" i="26"/>
  <c r="O214" i="26"/>
  <c r="P214" i="26"/>
  <c r="Q214" i="26"/>
  <c r="R214" i="26"/>
  <c r="O215" i="26"/>
  <c r="P215" i="26"/>
  <c r="Q215" i="26"/>
  <c r="R215" i="26"/>
  <c r="O216" i="26"/>
  <c r="P216" i="26"/>
  <c r="Q216" i="26"/>
  <c r="R216" i="26"/>
  <c r="O217" i="26"/>
  <c r="P217" i="26"/>
  <c r="Q217" i="26"/>
  <c r="R217" i="26"/>
  <c r="O218" i="26"/>
  <c r="P218" i="26"/>
  <c r="Q218" i="26"/>
  <c r="R218" i="26"/>
  <c r="O219" i="26"/>
  <c r="P219" i="26"/>
  <c r="Q219" i="26"/>
  <c r="R219" i="26"/>
  <c r="O220" i="26"/>
  <c r="P220" i="26"/>
  <c r="Q220" i="26"/>
  <c r="R220" i="26"/>
  <c r="O221" i="26"/>
  <c r="P221" i="26"/>
  <c r="Q221" i="26"/>
  <c r="R221" i="26"/>
  <c r="O222" i="26"/>
  <c r="P222" i="26"/>
  <c r="Q222" i="26"/>
  <c r="R222" i="26"/>
  <c r="O223" i="26"/>
  <c r="P223" i="26"/>
  <c r="Q223" i="26"/>
  <c r="R223" i="26"/>
  <c r="O224" i="26"/>
  <c r="P224" i="26"/>
  <c r="Q224" i="26"/>
  <c r="R224" i="26"/>
  <c r="O225" i="26"/>
  <c r="P225" i="26"/>
  <c r="Q225" i="26"/>
  <c r="R225" i="26"/>
  <c r="O226" i="26"/>
  <c r="P226" i="26"/>
  <c r="Q226" i="26"/>
  <c r="R226" i="26"/>
  <c r="O227" i="26"/>
  <c r="P227" i="26"/>
  <c r="Q227" i="26"/>
  <c r="R227" i="26"/>
  <c r="O228" i="26"/>
  <c r="P228" i="26"/>
  <c r="Q228" i="26"/>
  <c r="R228" i="26"/>
  <c r="O229" i="26"/>
  <c r="P229" i="26"/>
  <c r="Q229" i="26"/>
  <c r="R229" i="26"/>
  <c r="O230" i="26"/>
  <c r="P230" i="26"/>
  <c r="Q230" i="26"/>
  <c r="R230" i="26"/>
  <c r="O231" i="26"/>
  <c r="P231" i="26"/>
  <c r="Q231" i="26"/>
  <c r="R231" i="26"/>
  <c r="O232" i="26"/>
  <c r="P232" i="26"/>
  <c r="Q232" i="26"/>
  <c r="R232" i="26"/>
  <c r="O233" i="26"/>
  <c r="P233" i="26"/>
  <c r="Q233" i="26"/>
  <c r="R233" i="26"/>
  <c r="O234" i="26"/>
  <c r="P234" i="26"/>
  <c r="Q234" i="26"/>
  <c r="R234" i="26"/>
  <c r="O235" i="26"/>
  <c r="P235" i="26"/>
  <c r="Q235" i="26"/>
  <c r="R235" i="26"/>
  <c r="O236" i="26"/>
  <c r="P236" i="26"/>
  <c r="Q236" i="26"/>
  <c r="R236" i="26"/>
  <c r="O237" i="26"/>
  <c r="P237" i="26"/>
  <c r="Q237" i="26"/>
  <c r="R237" i="26"/>
  <c r="O238" i="26"/>
  <c r="P238" i="26"/>
  <c r="Q238" i="26"/>
  <c r="R238" i="26"/>
  <c r="O239" i="26"/>
  <c r="P239" i="26"/>
  <c r="Q239" i="26"/>
  <c r="R239" i="26"/>
  <c r="O240" i="26"/>
  <c r="P240" i="26"/>
  <c r="Q240" i="26"/>
  <c r="R240" i="26"/>
  <c r="O241" i="26"/>
  <c r="P241" i="26"/>
  <c r="Q241" i="26"/>
  <c r="R241" i="26"/>
  <c r="O242" i="26"/>
  <c r="P242" i="26"/>
  <c r="Q242" i="26"/>
  <c r="R242" i="26"/>
  <c r="O243" i="26"/>
  <c r="P243" i="26"/>
  <c r="Q243" i="26"/>
  <c r="R243" i="26"/>
  <c r="O244" i="26"/>
  <c r="P244" i="26"/>
  <c r="Q244" i="26"/>
  <c r="R244" i="26"/>
  <c r="O245" i="26"/>
  <c r="P245" i="26"/>
  <c r="Q245" i="26"/>
  <c r="R245" i="26"/>
  <c r="O246" i="26"/>
  <c r="P246" i="26"/>
  <c r="Q246" i="26"/>
  <c r="R246" i="26"/>
  <c r="O247" i="26"/>
  <c r="P247" i="26"/>
  <c r="Q247" i="26"/>
  <c r="R247" i="26"/>
  <c r="O248" i="26"/>
  <c r="P248" i="26"/>
  <c r="Q248" i="26"/>
  <c r="R248" i="26"/>
  <c r="O249" i="26"/>
  <c r="P249" i="26"/>
  <c r="Q249" i="26"/>
  <c r="R249" i="26"/>
  <c r="O250" i="26"/>
  <c r="P250" i="26"/>
  <c r="Q250" i="26"/>
  <c r="R250" i="26"/>
  <c r="O251" i="26"/>
  <c r="P251" i="26"/>
  <c r="Q251" i="26"/>
  <c r="R251" i="26"/>
  <c r="O252" i="26"/>
  <c r="P252" i="26"/>
  <c r="Q252" i="26"/>
  <c r="R252" i="26"/>
  <c r="O253" i="26"/>
  <c r="P253" i="26"/>
  <c r="Q253" i="26"/>
  <c r="R253" i="26"/>
  <c r="O254" i="26"/>
  <c r="P254" i="26"/>
  <c r="Q254" i="26"/>
  <c r="R254" i="26"/>
  <c r="O255" i="26"/>
  <c r="P255" i="26"/>
  <c r="Q255" i="26"/>
  <c r="R255" i="26"/>
  <c r="O256" i="26"/>
  <c r="P256" i="26"/>
  <c r="Q256" i="26"/>
  <c r="R256" i="26"/>
  <c r="O257" i="26"/>
  <c r="P257" i="26"/>
  <c r="Q257" i="26"/>
  <c r="R257" i="26"/>
  <c r="O258" i="26"/>
  <c r="P258" i="26"/>
  <c r="Q258" i="26"/>
  <c r="R258" i="26"/>
  <c r="O259" i="26"/>
  <c r="P259" i="26"/>
  <c r="Q259" i="26"/>
  <c r="R259" i="26"/>
  <c r="O260" i="26"/>
  <c r="P260" i="26"/>
  <c r="Q260" i="26"/>
  <c r="R260" i="26"/>
  <c r="O261" i="26"/>
  <c r="P261" i="26"/>
  <c r="Q261" i="26"/>
  <c r="R261" i="26"/>
  <c r="O262" i="26"/>
  <c r="P262" i="26"/>
  <c r="Q262" i="26"/>
  <c r="R262" i="26"/>
  <c r="O263" i="26"/>
  <c r="P263" i="26"/>
  <c r="Q263" i="26"/>
  <c r="R263" i="26"/>
  <c r="O264" i="26"/>
  <c r="P264" i="26"/>
  <c r="Q264" i="26"/>
  <c r="R264" i="26"/>
  <c r="O265" i="26"/>
  <c r="P265" i="26"/>
  <c r="Q265" i="26"/>
  <c r="R265" i="26"/>
  <c r="O266" i="26"/>
  <c r="P266" i="26"/>
  <c r="Q266" i="26"/>
  <c r="R266" i="26"/>
  <c r="O267" i="26"/>
  <c r="P267" i="26"/>
  <c r="Q267" i="26"/>
  <c r="R267" i="26"/>
  <c r="O268" i="26"/>
  <c r="P268" i="26"/>
  <c r="Q268" i="26"/>
  <c r="R268" i="26"/>
  <c r="O269" i="26"/>
  <c r="P269" i="26"/>
  <c r="Q269" i="26"/>
  <c r="R269" i="26"/>
  <c r="C15" i="26"/>
  <c r="D15" i="26"/>
  <c r="E15" i="26"/>
  <c r="F15" i="26"/>
  <c r="C16" i="26"/>
  <c r="D16" i="26"/>
  <c r="E16" i="26"/>
  <c r="F16" i="26"/>
  <c r="C17" i="26"/>
  <c r="D17" i="26"/>
  <c r="E17" i="26"/>
  <c r="F17" i="26"/>
  <c r="C18" i="26"/>
  <c r="D18" i="26"/>
  <c r="E18" i="26"/>
  <c r="F18" i="26"/>
  <c r="C19" i="26"/>
  <c r="D19" i="26"/>
  <c r="E19" i="26"/>
  <c r="F19" i="26"/>
  <c r="C20" i="26"/>
  <c r="D20" i="26"/>
  <c r="E20" i="26"/>
  <c r="F20" i="26"/>
</calcChain>
</file>

<file path=xl/sharedStrings.xml><?xml version="1.0" encoding="utf-8"?>
<sst xmlns="http://schemas.openxmlformats.org/spreadsheetml/2006/main" count="1838" uniqueCount="1037">
  <si>
    <t>Federal</t>
  </si>
  <si>
    <t>Yes</t>
  </si>
  <si>
    <t>No</t>
  </si>
  <si>
    <t>Federal Facility Not Adequate - Technology or Capacity</t>
  </si>
  <si>
    <t>Federal Facility Not Available</t>
  </si>
  <si>
    <t>Federal Facility Not Cost Effective</t>
  </si>
  <si>
    <t>DOJ</t>
  </si>
  <si>
    <t>Non-DOJ</t>
  </si>
  <si>
    <t>Training</t>
  </si>
  <si>
    <t>YES</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</si>
  <si>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</si>
  <si>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</si>
  <si>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</si>
  <si>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</si>
  <si>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</si>
  <si>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</si>
  <si>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</si>
  <si>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</si>
  <si>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</si>
  <si>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</si>
  <si>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</si>
  <si>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</si>
  <si>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</si>
  <si>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</si>
  <si>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</si>
  <si>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</si>
  <si>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</si>
  <si>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</si>
  <si>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</si>
  <si>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</si>
  <si>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</si>
  <si>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</si>
  <si>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</si>
  <si>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</si>
  <si>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</si>
  <si>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</si>
  <si>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</si>
  <si>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</si>
  <si>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</si>
  <si>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</si>
  <si>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</si>
  <si>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</si>
  <si>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</si>
  <si>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</si>
  <si>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</si>
  <si>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</si>
  <si>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</si>
  <si>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</si>
  <si>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</si>
  <si>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</si>
  <si>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</si>
  <si>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</si>
  <si>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</si>
  <si>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</si>
  <si>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</si>
  <si>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</si>
  <si>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 xml:space="preserve">Virginia </t>
  </si>
  <si>
    <t>Washington</t>
  </si>
  <si>
    <t>West Virginia</t>
  </si>
  <si>
    <t>Wisconsin</t>
  </si>
  <si>
    <t xml:space="preserve">Wyoming </t>
  </si>
  <si>
    <t>Retreat</t>
  </si>
  <si>
    <t>Seminar</t>
  </si>
  <si>
    <t>Symposium</t>
  </si>
  <si>
    <t>Employee</t>
  </si>
  <si>
    <t>Afghanistan</t>
  </si>
  <si>
    <t>Akrotiri</t>
  </si>
  <si>
    <t>Albania</t>
  </si>
  <si>
    <t>Algeria</t>
  </si>
  <si>
    <t>American Samoa</t>
  </si>
  <si>
    <t>Andorra</t>
  </si>
  <si>
    <t>Angola</t>
  </si>
  <si>
    <t>Anguilla</t>
  </si>
  <si>
    <t>Antarctica</t>
  </si>
  <si>
    <t>Antigua and Barbuda</t>
  </si>
  <si>
    <t>Argentina</t>
  </si>
  <si>
    <t>Armenia</t>
  </si>
  <si>
    <t>Aruba</t>
  </si>
  <si>
    <t>Ashmore and Cartier Islands</t>
  </si>
  <si>
    <t>Australia</t>
  </si>
  <si>
    <t>Austria</t>
  </si>
  <si>
    <t>Azerbaijan</t>
  </si>
  <si>
    <t>Bahamas, The</t>
  </si>
  <si>
    <t>Bahrain</t>
  </si>
  <si>
    <t>Bangladesh</t>
  </si>
  <si>
    <t>Barbados</t>
  </si>
  <si>
    <t>Bassas da India</t>
  </si>
  <si>
    <t>Belarus</t>
  </si>
  <si>
    <t>Belgium</t>
  </si>
  <si>
    <t>Belize</t>
  </si>
  <si>
    <t>Benin</t>
  </si>
  <si>
    <t>Bermuda</t>
  </si>
  <si>
    <t>Bhutan</t>
  </si>
  <si>
    <t>Bolivia</t>
  </si>
  <si>
    <t>Bosnia and Herzegovina</t>
  </si>
  <si>
    <t>Botswana</t>
  </si>
  <si>
    <t>Bouvet Island</t>
  </si>
  <si>
    <t>Brazil</t>
  </si>
  <si>
    <t>British Indian Ocean Territory</t>
  </si>
  <si>
    <t>Brunei</t>
  </si>
  <si>
    <t>Bulgaria</t>
  </si>
  <si>
    <t>Burkina Faso</t>
  </si>
  <si>
    <t>Burma</t>
  </si>
  <si>
    <t>Burundi</t>
  </si>
  <si>
    <t>Cambodia</t>
  </si>
  <si>
    <t>Cameroon</t>
  </si>
  <si>
    <t>Canada</t>
  </si>
  <si>
    <t>Cape Verde</t>
  </si>
  <si>
    <t>Cayman Islands</t>
  </si>
  <si>
    <t>Central African Republic</t>
  </si>
  <si>
    <t>Chad</t>
  </si>
  <si>
    <t>Chile</t>
  </si>
  <si>
    <t>China</t>
  </si>
  <si>
    <t>Christmas Island</t>
  </si>
  <si>
    <t>Clipperton Island</t>
  </si>
  <si>
    <t>Cocos (Keeling) Islands</t>
  </si>
  <si>
    <t>Colombia</t>
  </si>
  <si>
    <t>Comoros</t>
  </si>
  <si>
    <t>Congo, Democratic Republic of the</t>
  </si>
  <si>
    <t>Congo, Republic of the</t>
  </si>
  <si>
    <t>Cook Islands</t>
  </si>
  <si>
    <t>Coral Sea Islands</t>
  </si>
  <si>
    <t>Costa Rica</t>
  </si>
  <si>
    <t>Cote d'Ivoire</t>
  </si>
  <si>
    <t>Croatia</t>
  </si>
  <si>
    <t>Cyprus</t>
  </si>
  <si>
    <t>Czech Republic</t>
  </si>
  <si>
    <t>Denmark</t>
  </si>
  <si>
    <t>Dhekelia</t>
  </si>
  <si>
    <t>Djibouti</t>
  </si>
  <si>
    <t>Dominica</t>
  </si>
  <si>
    <t>Dominican Republic</t>
  </si>
  <si>
    <t>Ecuador</t>
  </si>
  <si>
    <t>Egypt</t>
  </si>
  <si>
    <t>El Salvador</t>
  </si>
  <si>
    <t>Equatorial Guinea</t>
  </si>
  <si>
    <t>Eritrea</t>
  </si>
  <si>
    <t>Estonia</t>
  </si>
  <si>
    <t>Ethiopia</t>
  </si>
  <si>
    <t>Europa Island</t>
  </si>
  <si>
    <t>Falkland Islands (Islas Malvinas)</t>
  </si>
  <si>
    <t>Faroe Islands</t>
  </si>
  <si>
    <t>Fiji</t>
  </si>
  <si>
    <t>Finland</t>
  </si>
  <si>
    <t>France</t>
  </si>
  <si>
    <t>French Guiana</t>
  </si>
  <si>
    <t>French Polynesia</t>
  </si>
  <si>
    <t>French Southern and Antarctic Lands</t>
  </si>
  <si>
    <t>Gabon</t>
  </si>
  <si>
    <t>Gambia, The</t>
  </si>
  <si>
    <t>Gaza Strip</t>
  </si>
  <si>
    <t>Germany</t>
  </si>
  <si>
    <t>Ghana</t>
  </si>
  <si>
    <t>Gibraltar</t>
  </si>
  <si>
    <t>Glorioso Islands</t>
  </si>
  <si>
    <t>Greece</t>
  </si>
  <si>
    <t>Greenland</t>
  </si>
  <si>
    <t>Grenada</t>
  </si>
  <si>
    <t>Guadeloupe</t>
  </si>
  <si>
    <t>Guam</t>
  </si>
  <si>
    <t>Guatemala</t>
  </si>
  <si>
    <t>Guernsey</t>
  </si>
  <si>
    <t>Guinea</t>
  </si>
  <si>
    <t>Guinea-Bissau</t>
  </si>
  <si>
    <t>Guyana</t>
  </si>
  <si>
    <t>Haiti</t>
  </si>
  <si>
    <t>Heard Island and McDonald Islands</t>
  </si>
  <si>
    <t>Holy See (Vatican City)</t>
  </si>
  <si>
    <t>Honduras</t>
  </si>
  <si>
    <t>Hong Kong</t>
  </si>
  <si>
    <t>Hungary</t>
  </si>
  <si>
    <t>Iceland</t>
  </si>
  <si>
    <t>India</t>
  </si>
  <si>
    <t>Indonesia</t>
  </si>
  <si>
    <t>Iran</t>
  </si>
  <si>
    <t>Iraq</t>
  </si>
  <si>
    <t>Ireland</t>
  </si>
  <si>
    <t>Isle of Man</t>
  </si>
  <si>
    <t>Israel</t>
  </si>
  <si>
    <t>Italy</t>
  </si>
  <si>
    <t>Jamaica</t>
  </si>
  <si>
    <t>Jan Mayen</t>
  </si>
  <si>
    <t>Japan</t>
  </si>
  <si>
    <t>Jersey</t>
  </si>
  <si>
    <t>Jordan</t>
  </si>
  <si>
    <t>Juan de Nova Island</t>
  </si>
  <si>
    <t>Kazakhstan</t>
  </si>
  <si>
    <t>Kenya</t>
  </si>
  <si>
    <t>Kiribati</t>
  </si>
  <si>
    <t>Korea, North</t>
  </si>
  <si>
    <t>Korea, South</t>
  </si>
  <si>
    <t>Kuwait</t>
  </si>
  <si>
    <t>Kyrgyzstan</t>
  </si>
  <si>
    <t>Laos</t>
  </si>
  <si>
    <t>Latvia</t>
  </si>
  <si>
    <t>Lebanon</t>
  </si>
  <si>
    <t>Lesotho</t>
  </si>
  <si>
    <t>Liberia</t>
  </si>
  <si>
    <t>Libya</t>
  </si>
  <si>
    <t>Liechtenstein</t>
  </si>
  <si>
    <t>Lithuania</t>
  </si>
  <si>
    <t>Luxembourg</t>
  </si>
  <si>
    <t>Macau</t>
  </si>
  <si>
    <t>Macedonia</t>
  </si>
  <si>
    <t>Madagascar</t>
  </si>
  <si>
    <t>Malawi</t>
  </si>
  <si>
    <t>Malaysia</t>
  </si>
  <si>
    <t>Maldives</t>
  </si>
  <si>
    <t>Mali</t>
  </si>
  <si>
    <t>Malta</t>
  </si>
  <si>
    <t>Martinique</t>
  </si>
  <si>
    <t>Mauritania</t>
  </si>
  <si>
    <t>Mauritius</t>
  </si>
  <si>
    <t>Mayotte</t>
  </si>
  <si>
    <t>Mexico</t>
  </si>
  <si>
    <t>Moldova</t>
  </si>
  <si>
    <t>Monaco</t>
  </si>
  <si>
    <t>Mongolia</t>
  </si>
  <si>
    <t>Montserrat</t>
  </si>
  <si>
    <t>Morocco</t>
  </si>
  <si>
    <t>Mozambique</t>
  </si>
  <si>
    <t>Namibia</t>
  </si>
  <si>
    <t>Nauru</t>
  </si>
  <si>
    <t>Navassa Island</t>
  </si>
  <si>
    <t>Nepal</t>
  </si>
  <si>
    <t>Netherlands</t>
  </si>
  <si>
    <t>Netherlands Antilles</t>
  </si>
  <si>
    <t>New Caledonia</t>
  </si>
  <si>
    <t>New Zealand</t>
  </si>
  <si>
    <t>Nicaragua</t>
  </si>
  <si>
    <t>Niger</t>
  </si>
  <si>
    <t>Nigeria</t>
  </si>
  <si>
    <t>Niue</t>
  </si>
  <si>
    <t>Norfolk Island</t>
  </si>
  <si>
    <t>Northern Mariana Islands</t>
  </si>
  <si>
    <t>Norway</t>
  </si>
  <si>
    <t>Oman</t>
  </si>
  <si>
    <t>Pakistan</t>
  </si>
  <si>
    <t>Panama</t>
  </si>
  <si>
    <t>Papua New Guinea</t>
  </si>
  <si>
    <t>Paracel Islands</t>
  </si>
  <si>
    <t>Paraguay</t>
  </si>
  <si>
    <t>Peru</t>
  </si>
  <si>
    <t>Philippines</t>
  </si>
  <si>
    <t>Pitcairn Islands</t>
  </si>
  <si>
    <t>Poland</t>
  </si>
  <si>
    <t>Portugal</t>
  </si>
  <si>
    <t>Puerto Rico</t>
  </si>
  <si>
    <t>Qatar</t>
  </si>
  <si>
    <t>Reunion</t>
  </si>
  <si>
    <t>Romania</t>
  </si>
  <si>
    <t>Russia</t>
  </si>
  <si>
    <t>Rwanda</t>
  </si>
  <si>
    <t>Saint Helena</t>
  </si>
  <si>
    <t>Saint Kitts and Nevis</t>
  </si>
  <si>
    <t>Saint Lucia</t>
  </si>
  <si>
    <t>Saint Pierre and Miquelon</t>
  </si>
  <si>
    <t>Saint Vincent and the Grenadines</t>
  </si>
  <si>
    <t>Samoa</t>
  </si>
  <si>
    <t>San Marino</t>
  </si>
  <si>
    <t>Sao Tome and Principe</t>
  </si>
  <si>
    <t>Saudi Arabia</t>
  </si>
  <si>
    <t>Senegal</t>
  </si>
  <si>
    <t>Serbia and Montenegro</t>
  </si>
  <si>
    <t>Seychelles</t>
  </si>
  <si>
    <t>Sierra Leone</t>
  </si>
  <si>
    <t>Singapore</t>
  </si>
  <si>
    <t>Slovakia</t>
  </si>
  <si>
    <t>Slovenia</t>
  </si>
  <si>
    <t>Solomon Islands</t>
  </si>
  <si>
    <t>Somalia</t>
  </si>
  <si>
    <t>South Africa</t>
  </si>
  <si>
    <t>South Georgia and the South Sandwich Islands</t>
  </si>
  <si>
    <t>Spain</t>
  </si>
  <si>
    <t>Spratly Islands</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</si>
  <si>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</si>
  <si>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</si>
  <si>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</si>
  <si>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</si>
  <si>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</si>
  <si>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</si>
  <si>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</si>
  <si>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</si>
  <si>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</si>
  <si>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</si>
  <si>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</si>
  <si>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</si>
  <si>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</si>
  <si>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</si>
  <si>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</si>
  <si>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</si>
  <si>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</si>
  <si>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Tromelin Island</t>
  </si>
  <si>
    <t>Tunisia</t>
  </si>
  <si>
    <t>Turkey</t>
  </si>
  <si>
    <t>Turkmenistan</t>
  </si>
  <si>
    <t>Turks and Caicos Islands</t>
  </si>
  <si>
    <t>Tuvalu</t>
  </si>
  <si>
    <t>Uganda</t>
  </si>
  <si>
    <t>Ukraine</t>
  </si>
  <si>
    <t>United Arab Emirates</t>
  </si>
  <si>
    <t>United Kingdom</t>
  </si>
  <si>
    <t>Uruguay</t>
  </si>
  <si>
    <t>Uzbekistan</t>
  </si>
  <si>
    <t>Vanuatu</t>
  </si>
  <si>
    <t>Venezuela</t>
  </si>
  <si>
    <t>Vietnam</t>
  </si>
  <si>
    <t>Wake Island</t>
  </si>
  <si>
    <t>Wallis and Futuna</t>
  </si>
  <si>
    <t>West Bank</t>
  </si>
  <si>
    <t>Western Sahara</t>
  </si>
  <si>
    <t>Yemen</t>
  </si>
  <si>
    <t>Zambia</t>
  </si>
  <si>
    <t>Zimbabwe</t>
  </si>
  <si>
    <t>Countries</t>
  </si>
  <si>
    <t>N/A - Outside US</t>
  </si>
  <si>
    <t xml:space="preserve">GSA - CONTINENTAL USA </t>
  </si>
  <si>
    <t>FOREIGN - (PER STATE DEPARTMENT)</t>
  </si>
  <si>
    <t>GSA - CONTINENTAL USA (150%)</t>
  </si>
  <si>
    <t xml:space="preserve">FOREIGN - (PER STATE DEPARTMENT) (150%) </t>
  </si>
  <si>
    <t>HAWAII, ALASKA, US TERRITORIES AND POSSESSIONS</t>
  </si>
  <si>
    <t>HAWAII, ALASKA, US TERRITORIES AND POSSESSIONS (150%)</t>
  </si>
  <si>
    <t>TOTAL- Per Diem</t>
  </si>
  <si>
    <t>BREAKFAST - Per Diem</t>
  </si>
  <si>
    <t>LUNCH - Per Diem</t>
  </si>
  <si>
    <t>DINNER - Per Diem</t>
  </si>
  <si>
    <t>INCIDENTALS - Per Diem</t>
  </si>
  <si>
    <t>INCIDENTALS (150%)</t>
  </si>
  <si>
    <t>DINNER (150%)</t>
  </si>
  <si>
    <t>LUNCH (150%)</t>
  </si>
  <si>
    <t>BREAKFAST (150%)</t>
  </si>
  <si>
    <t>TOTAL (Per Diem)</t>
  </si>
  <si>
    <t>United States (Continental)</t>
  </si>
  <si>
    <t>United States (Hawaii or Alaska)</t>
  </si>
  <si>
    <t>Virgin Islands (British)</t>
  </si>
  <si>
    <t>Conf Type</t>
  </si>
  <si>
    <t xml:space="preserve">Meeting </t>
  </si>
  <si>
    <t>A.  GENERAL CONFERENCE INFORMATION:</t>
  </si>
  <si>
    <t>C.  MEALS &amp; REFRESHMENTS THRESHOLD CALCULATOR</t>
  </si>
  <si>
    <t xml:space="preserve">CONFERENCE LOCATION: </t>
  </si>
  <si>
    <t>ATTENDEE DUTY STATION</t>
  </si>
  <si>
    <t>ATTENDEE ORGANIZATION</t>
  </si>
  <si>
    <t>NUMBER OF ATTENDEES</t>
  </si>
  <si>
    <t>3.  Foreign Country MI&amp;E</t>
  </si>
  <si>
    <t xml:space="preserve">1.  Breakfast </t>
  </si>
  <si>
    <t xml:space="preserve">2.  Lunch </t>
  </si>
  <si>
    <t>3.  Dinner</t>
  </si>
  <si>
    <t>GSA Per-Diem Rates</t>
  </si>
  <si>
    <t>DOD Per-Diem Rates</t>
  </si>
  <si>
    <t>State Department Per-Diem Rates</t>
  </si>
  <si>
    <t>REASON FOR USE OR NON-USE</t>
  </si>
  <si>
    <t>SELECTED (Y/N)</t>
  </si>
  <si>
    <t>PER PERSON THRESHOLD ($)</t>
  </si>
  <si>
    <t>TOTAL JMD THRESHOLD ($)</t>
  </si>
  <si>
    <t>a.   Breakfast</t>
  </si>
  <si>
    <t>b.   Lunch</t>
  </si>
  <si>
    <t>c.   Dinner</t>
  </si>
  <si>
    <t>7.   Lodging</t>
  </si>
  <si>
    <t>3.  Printing and Distribution</t>
  </si>
  <si>
    <t>6.   M&amp;IE for Attendees</t>
  </si>
  <si>
    <t>Event</t>
  </si>
  <si>
    <t>E.  OTHER THRESHOLDS CALCULATOR</t>
  </si>
  <si>
    <t>COST CATEGORY:</t>
  </si>
  <si>
    <t>10.  Conference Planner - Logistical</t>
  </si>
  <si>
    <t xml:space="preserve">11.  Conference Planner - Programmatic </t>
  </si>
  <si>
    <t xml:space="preserve">I. FACILITIES CONSIDERED </t>
  </si>
  <si>
    <t>Multiple - Blanket Request</t>
  </si>
  <si>
    <t xml:space="preserve">Conference REQUEST Information </t>
  </si>
  <si>
    <t>Conference REPORT Information</t>
  </si>
  <si>
    <t>Q1</t>
  </si>
  <si>
    <t>Q2</t>
  </si>
  <si>
    <t>Q3</t>
  </si>
  <si>
    <t>Q4</t>
  </si>
  <si>
    <t>FY12</t>
  </si>
  <si>
    <t>FY13</t>
  </si>
  <si>
    <t>FY14</t>
  </si>
  <si>
    <t>FY15</t>
  </si>
  <si>
    <t>FY16</t>
  </si>
  <si>
    <t>FY17</t>
  </si>
  <si>
    <t>FY18</t>
  </si>
  <si>
    <t>FY19</t>
  </si>
  <si>
    <t>FY20</t>
  </si>
  <si>
    <t>FY21</t>
  </si>
  <si>
    <t>FY22</t>
  </si>
  <si>
    <t>FY23</t>
  </si>
  <si>
    <t>FY24</t>
  </si>
  <si>
    <t>FY25</t>
  </si>
  <si>
    <t>1.  Conference Meeting Space (including rooms for break-out sessions)</t>
  </si>
  <si>
    <t xml:space="preserve">Conference REPORT Information </t>
  </si>
  <si>
    <t>w</t>
  </si>
  <si>
    <t>Conference Request</t>
  </si>
  <si>
    <t>Conference Report</t>
  </si>
  <si>
    <t>Recommend Approval: No additional comments</t>
  </si>
  <si>
    <t>Recommend Approval: See additional comments</t>
  </si>
  <si>
    <t>Recommend Approval: DAG memo attached</t>
  </si>
  <si>
    <t>Comments</t>
  </si>
  <si>
    <t>Recommend Disapproval: No additional comments</t>
  </si>
  <si>
    <t>Recommend Disapproval: See additional comments</t>
  </si>
  <si>
    <t xml:space="preserve">JMD Tracking Number </t>
  </si>
  <si>
    <t xml:space="preserve">Date  Received </t>
  </si>
  <si>
    <t>D.  MEALS</t>
  </si>
  <si>
    <t>J.  ESTIMATED ATTENDEE INFORMATION</t>
  </si>
  <si>
    <t>Competitive Contracting:</t>
  </si>
  <si>
    <t>Government Provided Meals</t>
  </si>
  <si>
    <t xml:space="preserve">NAME </t>
  </si>
  <si>
    <t>1.  Continental United States MI&amp;E</t>
  </si>
  <si>
    <t>2.  Hawaii, Alaska, US Territories &amp; Possessions MI&amp;E</t>
  </si>
  <si>
    <t>U.S Possessions &amp; Territories</t>
  </si>
  <si>
    <t xml:space="preserve">Cuba </t>
  </si>
  <si>
    <t>Guantanamo Bay</t>
  </si>
  <si>
    <t>Baker Island</t>
  </si>
  <si>
    <t>Federated States of Micronesia</t>
  </si>
  <si>
    <t>Howland Island</t>
  </si>
  <si>
    <t>Jarvis Island</t>
  </si>
  <si>
    <t>Johnston Island</t>
  </si>
  <si>
    <t>Kingman Reef</t>
  </si>
  <si>
    <t>Midway Atolls</t>
  </si>
  <si>
    <t>Palmyra Atoll</t>
  </si>
  <si>
    <t>Republic of Palau</t>
  </si>
  <si>
    <t>Republic of the Marshall Islands</t>
  </si>
  <si>
    <t>United States Virgin Islands</t>
  </si>
  <si>
    <t>Wake Islands</t>
  </si>
  <si>
    <t>B.  TOTAL CONFERENCE COSTS:</t>
  </si>
  <si>
    <t>2. Refreshments</t>
  </si>
  <si>
    <t>3. Logistical Conference Planner</t>
  </si>
  <si>
    <t>4. Programmatic Conference Planner</t>
  </si>
  <si>
    <r>
      <rPr>
        <sz val="12"/>
        <rFont val="Times New Roman"/>
        <family val="1"/>
      </rPr>
      <t>Justification for Using a Non-Federal Facility</t>
    </r>
    <r>
      <rPr>
        <i/>
        <sz val="11"/>
        <color rgb="FF0000FF"/>
        <rFont val="Times New Roman"/>
        <family val="1"/>
      </rPr>
      <t xml:space="preserve"> (Drop Down) </t>
    </r>
  </si>
  <si>
    <t>2.  Logistical Conference Planner</t>
  </si>
  <si>
    <t>3.  Programmatic Conference Planner</t>
  </si>
  <si>
    <t>FY15 Q1</t>
  </si>
  <si>
    <t>FY15 Q2</t>
  </si>
  <si>
    <t>FY15 Q3</t>
  </si>
  <si>
    <t>When REPORTING quarterly conferences, only complete the request information if JMD approved your request and you have a JMD tracking number</t>
  </si>
  <si>
    <t xml:space="preserve">15. Funding Appropriation Symbol </t>
  </si>
  <si>
    <t xml:space="preserve">20. Number of DOJ Federal Attendees </t>
  </si>
  <si>
    <r>
      <t>21. Number of Other Federal Attendees</t>
    </r>
    <r>
      <rPr>
        <sz val="12"/>
        <color rgb="FFFF0000"/>
        <rFont val="Times New Roman"/>
        <family val="1"/>
      </rPr>
      <t xml:space="preserve"> </t>
    </r>
  </si>
  <si>
    <t xml:space="preserve">22. Number of Non-Federal Attendees </t>
  </si>
  <si>
    <t xml:space="preserve">ESTIMATED DIRECT COST 
</t>
  </si>
  <si>
    <t xml:space="preserve"> ACTUAL DIRECT COST 
</t>
  </si>
  <si>
    <r>
      <t xml:space="preserve">ESTIMATED TOTAL COST 
</t>
    </r>
    <r>
      <rPr>
        <b/>
        <i/>
        <sz val="10"/>
        <rFont val="Times New Roman"/>
        <family val="1"/>
      </rPr>
      <t>(Auto-populates)</t>
    </r>
  </si>
  <si>
    <r>
      <t xml:space="preserve">% OF TOTAL COST
</t>
    </r>
    <r>
      <rPr>
        <b/>
        <i/>
        <sz val="10"/>
        <rFont val="Times New Roman"/>
        <family val="1"/>
      </rPr>
      <t>(Auto-populates)</t>
    </r>
  </si>
  <si>
    <r>
      <t xml:space="preserve"> ACTUAL TOTAL COST 
</t>
    </r>
    <r>
      <rPr>
        <b/>
        <i/>
        <sz val="10"/>
        <rFont val="Times New Roman"/>
        <family val="1"/>
      </rPr>
      <t>(Auto-populates)</t>
    </r>
  </si>
  <si>
    <r>
      <t xml:space="preserve">VARIANCE 
</t>
    </r>
    <r>
      <rPr>
        <b/>
        <i/>
        <sz val="10"/>
        <rFont val="Times New Roman"/>
        <family val="1"/>
      </rPr>
      <t>(Between Actual and Estimate)</t>
    </r>
    <r>
      <rPr>
        <b/>
        <sz val="10"/>
        <rFont val="Times New Roman"/>
        <family val="1"/>
      </rPr>
      <t xml:space="preserve">
</t>
    </r>
    <r>
      <rPr>
        <b/>
        <i/>
        <sz val="10"/>
        <rFont val="Times New Roman"/>
        <family val="1"/>
      </rPr>
      <t>(Auto-populates)</t>
    </r>
  </si>
  <si>
    <r>
      <t xml:space="preserve">PER DIEM RATE 
</t>
    </r>
    <r>
      <rPr>
        <i/>
        <sz val="11"/>
        <rFont val="Times New Roman"/>
        <family val="1"/>
      </rPr>
      <t>(Use the link to choose the appropriate per diem rate)</t>
    </r>
  </si>
  <si>
    <t>8.   Common Carrier Transportation</t>
  </si>
  <si>
    <t>9.   Local Transportation</t>
  </si>
  <si>
    <t xml:space="preserve">JMD FINANCE STAFF USE ONLY: </t>
  </si>
  <si>
    <t xml:space="preserve">COMPONENT USE ONLY: </t>
  </si>
  <si>
    <r>
      <t>23. Total Number of Attendees</t>
    </r>
    <r>
      <rPr>
        <sz val="11"/>
        <rFont val="Times New Roman"/>
        <family val="1"/>
      </rPr>
      <t xml:space="preserve"> </t>
    </r>
    <r>
      <rPr>
        <sz val="11"/>
        <color rgb="FF0000FF"/>
        <rFont val="Times New Roman"/>
        <family val="1"/>
      </rPr>
      <t xml:space="preserve"> 
</t>
    </r>
    <r>
      <rPr>
        <i/>
        <sz val="11"/>
        <color rgb="FF0000FF"/>
        <rFont val="Times New Roman"/>
        <family val="1"/>
      </rPr>
      <t>(Auto-populates)</t>
    </r>
  </si>
  <si>
    <r>
      <t>27. Were Federal procurement regulations followed as appropriate?</t>
    </r>
    <r>
      <rPr>
        <sz val="11"/>
        <rFont val="Times New Roman"/>
        <family val="1"/>
      </rPr>
      <t xml:space="preserve"> </t>
    </r>
    <r>
      <rPr>
        <sz val="11"/>
        <color rgb="FFFF0000"/>
        <rFont val="Times New Roman"/>
        <family val="1"/>
      </rPr>
      <t xml:space="preserve"> </t>
    </r>
    <r>
      <rPr>
        <i/>
        <sz val="11"/>
        <color rgb="FF0000FF"/>
        <rFont val="Times New Roman"/>
        <family val="1"/>
      </rPr>
      <t>(Drop Down)</t>
    </r>
  </si>
  <si>
    <r>
      <t>28. Were all market research documents used in conference planning decisions retained?</t>
    </r>
    <r>
      <rPr>
        <sz val="11"/>
        <rFont val="Times New Roman"/>
        <family val="1"/>
      </rPr>
      <t xml:space="preserve"> </t>
    </r>
    <r>
      <rPr>
        <i/>
        <sz val="11"/>
        <color rgb="FF0000FF"/>
        <rFont val="Times New Roman"/>
        <family val="1"/>
      </rPr>
      <t>(Drop Down)</t>
    </r>
  </si>
  <si>
    <t>14. Justification that conference is essential to accomplishing core mission</t>
  </si>
  <si>
    <t xml:space="preserve">ATF - Bureau of Alcohol, Tobacco, Firearms, and Explosives </t>
  </si>
  <si>
    <t xml:space="preserve">ATR - Antitrust Division </t>
  </si>
  <si>
    <t xml:space="preserve">BOP - Bureau of Prisons </t>
  </si>
  <si>
    <t xml:space="preserve">CIV - Civil Division </t>
  </si>
  <si>
    <t xml:space="preserve">COPS - Office of Community Oriented Policing Services </t>
  </si>
  <si>
    <t xml:space="preserve">CRM - Criminal Division </t>
  </si>
  <si>
    <t xml:space="preserve">CRS - Community Relations Service </t>
  </si>
  <si>
    <t xml:space="preserve">CRT - Civil Rights Division </t>
  </si>
  <si>
    <t xml:space="preserve">DEA - Drug Enforcement Administration </t>
  </si>
  <si>
    <t xml:space="preserve">ENRD - Environment and Natural Resources Division </t>
  </si>
  <si>
    <t xml:space="preserve">EOIR - Executive Office for Immigration Review </t>
  </si>
  <si>
    <t xml:space="preserve">EOUSA - Executive Offices for United States Attorneys </t>
  </si>
  <si>
    <t xml:space="preserve">FBI - Federal Bureau of Investigation </t>
  </si>
  <si>
    <t xml:space="preserve">FCSC - Foreign Claims Settlement Commission </t>
  </si>
  <si>
    <t xml:space="preserve">FPI - Federal Prison Industries </t>
  </si>
  <si>
    <t xml:space="preserve">JMD - AFMS - Asset Forfeiture Management Staff </t>
  </si>
  <si>
    <t xml:space="preserve">JMD - BUDGET - Budget Staff </t>
  </si>
  <si>
    <t xml:space="preserve">JMD - DCM - Debt Collection Management Staff </t>
  </si>
  <si>
    <t xml:space="preserve">JMD - FASS - Facilities and Administrative Services Staff </t>
  </si>
  <si>
    <t xml:space="preserve">JMD - FINANCE - Finance Staff </t>
  </si>
  <si>
    <t xml:space="preserve">JMD - PSS - Procurement Services Staff </t>
  </si>
  <si>
    <t xml:space="preserve">JMD - SEPS - Security and Emergency Planning Staff </t>
  </si>
  <si>
    <t xml:space="preserve">JMD - WMO - Wireless Management Office </t>
  </si>
  <si>
    <t xml:space="preserve">NSD - National Security Division </t>
  </si>
  <si>
    <t xml:space="preserve">OCDETF - Organized Crime Drug Enforcement Task Force </t>
  </si>
  <si>
    <t xml:space="preserve">OIG - Office of the Inspector General </t>
  </si>
  <si>
    <t xml:space="preserve">OJP - Office of Justice Programs </t>
  </si>
  <si>
    <t xml:space="preserve">OLC - Office of Legal Counsel </t>
  </si>
  <si>
    <t xml:space="preserve">OSG - Office of the Solicitor General </t>
  </si>
  <si>
    <t xml:space="preserve">OVW - Office on Violence Against Women </t>
  </si>
  <si>
    <t xml:space="preserve">TAX - Tax Division </t>
  </si>
  <si>
    <t xml:space="preserve">USPC - United States Parole Commission </t>
  </si>
  <si>
    <t xml:space="preserve">CEO - ASG - Office of the Associate Attorney General </t>
  </si>
  <si>
    <t xml:space="preserve">CEO - ATJ - Access to Justice </t>
  </si>
  <si>
    <t xml:space="preserve">CEO - DAG - Office of the Deputy Attorney General </t>
  </si>
  <si>
    <t xml:space="preserve">CEO - DEO - Departmental Ethics Office </t>
  </si>
  <si>
    <t xml:space="preserve">CEO - EEO - Equal Employment Opportunity Staff </t>
  </si>
  <si>
    <t xml:space="preserve">CEO - EXECSEC - Executive Secretariat </t>
  </si>
  <si>
    <t xml:space="preserve">CEO - IREO - Internal Review and Evaluation Office </t>
  </si>
  <si>
    <t xml:space="preserve">CEO - LIB - Library Staff </t>
  </si>
  <si>
    <t xml:space="preserve">CEO - OAG - Office of the Attorney General </t>
  </si>
  <si>
    <t xml:space="preserve">CEO - OARM - Office of Attorney Recruitment and Management </t>
  </si>
  <si>
    <t xml:space="preserve">CEO - OGC - Office of General Council </t>
  </si>
  <si>
    <t xml:space="preserve">CEO - OLA - Office of Legislative Affairs </t>
  </si>
  <si>
    <t xml:space="preserve">CEO - OLP - Office of Legal Policy </t>
  </si>
  <si>
    <t xml:space="preserve">CEO - OPA - Office of Pardon Attorney </t>
  </si>
  <si>
    <t xml:space="preserve">CEO - OPCL - Office of Privacy and Civil Liberties </t>
  </si>
  <si>
    <t xml:space="preserve">CEO - OPR - Office of Professional Responsibility </t>
  </si>
  <si>
    <t xml:space="preserve">CEO - ORMP - Office of Records Management Policy </t>
  </si>
  <si>
    <t xml:space="preserve">CEO - OSDBU - Office of Small and Disadvantaged Business Utilization </t>
  </si>
  <si>
    <t xml:space="preserve">CEO - OTJ - Office of Tribal Justice </t>
  </si>
  <si>
    <t xml:space="preserve">CEO - PAO - Office of Public Affairs </t>
  </si>
  <si>
    <t xml:space="preserve">CEO - PRAO - Professional Responsibility Advisory Office </t>
  </si>
  <si>
    <t xml:space="preserve">CEO - ROLC - Rule of Law </t>
  </si>
  <si>
    <t xml:space="preserve">5.  If this is a Re-Submission of a previously disapproved conference, indicate original JMD Tracking Number. </t>
  </si>
  <si>
    <t>4.  Meals Provided by  DOJ</t>
  </si>
  <si>
    <r>
      <t xml:space="preserve">A </t>
    </r>
    <r>
      <rPr>
        <b/>
        <i/>
        <sz val="12"/>
        <color rgb="FFFF0000"/>
        <rFont val="Times New Roman"/>
        <family val="1"/>
      </rPr>
      <t>RED</t>
    </r>
    <r>
      <rPr>
        <b/>
        <i/>
        <sz val="12"/>
        <color theme="3"/>
        <rFont val="Times New Roman"/>
        <family val="1"/>
      </rPr>
      <t xml:space="preserve"> cell indicates that your entry exceeds the DOJ meal threshold AND cannot be submitted unless within the meal threshold. </t>
    </r>
  </si>
  <si>
    <r>
      <t>A</t>
    </r>
    <r>
      <rPr>
        <b/>
        <i/>
        <sz val="12"/>
        <color theme="1"/>
        <rFont val="Times New Roman"/>
        <family val="1"/>
      </rPr>
      <t>YELLOW</t>
    </r>
    <r>
      <rPr>
        <b/>
        <i/>
        <sz val="12"/>
        <color theme="3"/>
        <rFont val="Times New Roman"/>
        <family val="1"/>
      </rPr>
      <t xml:space="preserve"> cell indicates that your entry exceeds the DOJ threshold, and additional justification must be provided. </t>
    </r>
  </si>
  <si>
    <r>
      <rPr>
        <b/>
        <i/>
        <sz val="12"/>
        <color rgb="FF4D4D4D"/>
        <rFont val="Times New Roman"/>
        <family val="1"/>
      </rPr>
      <t>A</t>
    </r>
    <r>
      <rPr>
        <b/>
        <i/>
        <sz val="12"/>
        <color theme="0" tint="-0.499984740745262"/>
        <rFont val="Times New Roman"/>
        <family val="1"/>
      </rPr>
      <t xml:space="preserve">GREY </t>
    </r>
    <r>
      <rPr>
        <b/>
        <i/>
        <sz val="12"/>
        <color theme="3"/>
        <rFont val="Times New Roman"/>
        <family val="1"/>
      </rPr>
      <t>box indicates that no entry is required.</t>
    </r>
  </si>
  <si>
    <t xml:space="preserve">N/A - Cooperative Agreement </t>
  </si>
  <si>
    <t>1.  Conference Space &amp; Audio-visual Equipment and Services</t>
  </si>
  <si>
    <t>1. Conference Space &amp; Audio-visual Equipment and Services</t>
  </si>
  <si>
    <t>2.  Audio-visual Equipment and Services</t>
  </si>
  <si>
    <t>5.   Refreshments Provided by DOJ</t>
  </si>
  <si>
    <r>
      <t>25. Total Cost</t>
    </r>
    <r>
      <rPr>
        <sz val="11"/>
        <rFont val="Times New Roman"/>
        <family val="1"/>
      </rPr>
      <t xml:space="preserve"> 
</t>
    </r>
    <r>
      <rPr>
        <i/>
        <sz val="11"/>
        <color rgb="FF0000FF"/>
        <rFont val="Times New Roman"/>
        <family val="1"/>
      </rPr>
      <t>(Auto-populates from entries below)</t>
    </r>
  </si>
  <si>
    <r>
      <t>TOTAL -</t>
    </r>
    <r>
      <rPr>
        <b/>
        <i/>
        <sz val="12"/>
        <color rgb="FF0000FF"/>
        <rFont val="Times New Roman"/>
        <family val="1"/>
      </rPr>
      <t xml:space="preserve"> (Breakout must match entry on line A23) </t>
    </r>
  </si>
  <si>
    <t xml:space="preserve">USMS - United States Marshals Service </t>
  </si>
  <si>
    <t xml:space="preserve">CEO - OIP - Office of Information Policy </t>
  </si>
  <si>
    <t>12.  Conference Trainer/Instructor/Presenter/Facilitator</t>
  </si>
  <si>
    <t xml:space="preserve">CEO - CEO Consolidated Executive Office </t>
  </si>
  <si>
    <t>JMD - CON-DAAG</t>
  </si>
  <si>
    <t>JMD - HRA-DAAG</t>
  </si>
  <si>
    <t xml:space="preserve">JMD - HRS - Human Resources Staff </t>
  </si>
  <si>
    <t>JMD - PMP-DAAG</t>
  </si>
  <si>
    <t>JMD - UFMS-PMO - Unified Financial Management System Project Management Office</t>
  </si>
  <si>
    <t>JMD - OCIO - Office of the Chief Information Officer</t>
  </si>
  <si>
    <r>
      <t xml:space="preserve">FACILITY TYPE
</t>
    </r>
    <r>
      <rPr>
        <i/>
        <sz val="12"/>
        <color rgb="FF0000FF"/>
        <rFont val="Times New Roman"/>
        <family val="1"/>
      </rPr>
      <t>(Drop Down)</t>
    </r>
  </si>
  <si>
    <t xml:space="preserve">1.  Name of Requestor </t>
  </si>
  <si>
    <t xml:space="preserve">13. Location: City </t>
  </si>
  <si>
    <r>
      <t xml:space="preserve">2.  Component Name  </t>
    </r>
    <r>
      <rPr>
        <i/>
        <sz val="12"/>
        <color rgb="FF0000FF"/>
        <rFont val="Times New Roman"/>
        <family val="1"/>
      </rPr>
      <t>(Drop Down)</t>
    </r>
  </si>
  <si>
    <r>
      <t xml:space="preserve">3.  Is this submission for a conference request or report? </t>
    </r>
    <r>
      <rPr>
        <i/>
        <sz val="12"/>
        <color rgb="FF0000FF"/>
        <rFont val="Times New Roman"/>
        <family val="1"/>
      </rPr>
      <t>(Drop Down)</t>
    </r>
  </si>
  <si>
    <r>
      <t xml:space="preserve">4.  JMD Tracking # </t>
    </r>
    <r>
      <rPr>
        <i/>
        <sz val="12"/>
        <color rgb="FF0000FF"/>
        <rFont val="Times New Roman"/>
        <family val="1"/>
      </rPr>
      <t>(Report Only)</t>
    </r>
  </si>
  <si>
    <r>
      <t xml:space="preserve">6. Official Title of the Conference  
</t>
    </r>
    <r>
      <rPr>
        <i/>
        <sz val="12"/>
        <color rgb="FFFF0000"/>
        <rFont val="Times New Roman"/>
        <family val="1"/>
      </rPr>
      <t>(No Abbreviations)</t>
    </r>
    <r>
      <rPr>
        <sz val="12"/>
        <rFont val="Times New Roman"/>
        <family val="1"/>
      </rPr>
      <t xml:space="preserve"> </t>
    </r>
  </si>
  <si>
    <r>
      <t xml:space="preserve">7.  Is this a blanket request? (Y/N)
</t>
    </r>
    <r>
      <rPr>
        <i/>
        <sz val="12"/>
        <color rgb="FF0000FF"/>
        <rFont val="Times New Roman"/>
        <family val="1"/>
      </rPr>
      <t>(Drop Down) If "YES" Skip A9-13,A16 and  Sections C,D,&amp; E1, If "NO" Skip A8</t>
    </r>
    <r>
      <rPr>
        <sz val="12"/>
        <rFont val="Times New Roman"/>
        <family val="1"/>
      </rPr>
      <t xml:space="preserve"> </t>
    </r>
  </si>
  <si>
    <r>
      <t xml:space="preserve">12. Location: State / Territory / Possession </t>
    </r>
    <r>
      <rPr>
        <i/>
        <sz val="12"/>
        <color rgb="FF0000FF"/>
        <rFont val="Times New Roman"/>
        <family val="1"/>
      </rPr>
      <t>(Drop Down)</t>
    </r>
    <r>
      <rPr>
        <sz val="12"/>
        <rFont val="Times New Roman"/>
        <family val="1"/>
      </rPr>
      <t xml:space="preserve"> </t>
    </r>
  </si>
  <si>
    <r>
      <t xml:space="preserve">17. Facility Type (Federal/Non-Federal) 
</t>
    </r>
    <r>
      <rPr>
        <i/>
        <sz val="12"/>
        <color rgb="FF0000FF"/>
        <rFont val="Times New Roman"/>
        <family val="1"/>
      </rPr>
      <t>(Drop Down)</t>
    </r>
  </si>
  <si>
    <r>
      <t xml:space="preserve">18. Cooperative Agreement (Y/N)  
</t>
    </r>
    <r>
      <rPr>
        <i/>
        <sz val="12"/>
        <color rgb="FF0000FF"/>
        <rFont val="Times New Roman"/>
        <family val="1"/>
      </rPr>
      <t>(Drop Down)</t>
    </r>
  </si>
  <si>
    <r>
      <t xml:space="preserve">ESTIMATED INDIRECT COST 
</t>
    </r>
    <r>
      <rPr>
        <b/>
        <i/>
        <sz val="10"/>
        <rFont val="Times New Roman"/>
        <family val="1"/>
      </rPr>
      <t>(Funding from Cooperative Agreement )</t>
    </r>
  </si>
  <si>
    <r>
      <t xml:space="preserve"> ACTUAL INDIRECT COST
</t>
    </r>
    <r>
      <rPr>
        <b/>
        <i/>
        <sz val="10"/>
        <rFont val="Times New Roman"/>
        <family val="1"/>
      </rPr>
      <t xml:space="preserve"> (Funding from Cooperative Agreement )</t>
    </r>
  </si>
  <si>
    <r>
      <t>F. JUSTIFICATION IF SUBMITTING CONFERENCE REQUEST FORM WITH ESTIMATED COSTS OVER THRESHOLD</t>
    </r>
    <r>
      <rPr>
        <b/>
        <i/>
        <sz val="12"/>
        <rFont val="Times New Roman"/>
        <family val="1"/>
      </rPr>
      <t xml:space="preserve"> (Complete if cells turn YELLOW): </t>
    </r>
  </si>
  <si>
    <r>
      <t>G.  JUSTIFICATION REQUIRED FOR CONFERENCES WITH MEALS (</t>
    </r>
    <r>
      <rPr>
        <b/>
        <i/>
        <sz val="12"/>
        <rFont val="Times New Roman"/>
        <family val="1"/>
      </rPr>
      <t>Complete if cells turn YELLOW</t>
    </r>
    <r>
      <rPr>
        <b/>
        <sz val="12"/>
        <rFont val="Times New Roman"/>
        <family val="1"/>
      </rPr>
      <t>):</t>
    </r>
  </si>
  <si>
    <r>
      <t xml:space="preserve">H.  JUSTIFICATION FOR NON-FEDERAL FACILITY </t>
    </r>
    <r>
      <rPr>
        <b/>
        <i/>
        <sz val="12"/>
        <rFont val="Times New Roman"/>
        <family val="1"/>
      </rPr>
      <t>(Complete if cells turn YELLOW)</t>
    </r>
    <r>
      <rPr>
        <b/>
        <sz val="12"/>
        <rFont val="Times New Roman"/>
        <family val="1"/>
      </rPr>
      <t>:</t>
    </r>
  </si>
  <si>
    <t>Non-Federal</t>
  </si>
  <si>
    <t>N/A</t>
  </si>
  <si>
    <t>FY15 Q4</t>
  </si>
  <si>
    <t>Quarter</t>
  </si>
  <si>
    <t>Fiscal Year</t>
  </si>
  <si>
    <t>All Per Diem Drop Downs</t>
  </si>
  <si>
    <r>
      <t xml:space="preserve">26. Predominately Internal Event held at a Non-Federal Facility (Y/N) </t>
    </r>
    <r>
      <rPr>
        <i/>
        <sz val="11"/>
        <color rgb="FF0000FF"/>
        <rFont val="Times New Roman"/>
        <family val="1"/>
      </rPr>
      <t>(Auto-populates based on Facility Type and Number of Attendees)</t>
    </r>
  </si>
  <si>
    <t>8.  If this is a Blanket Request, indicate for each: 1) Number of occurrences this fiscal year, 2) Locations, and 3) Start and End Dates</t>
  </si>
  <si>
    <t xml:space="preserve">M&amp;IE Links </t>
  </si>
  <si>
    <r>
      <t xml:space="preserve">9.  Conference Start Date </t>
    </r>
    <r>
      <rPr>
        <i/>
        <sz val="12"/>
        <color rgb="FF0000FF"/>
        <rFont val="Times New Roman"/>
        <family val="1"/>
      </rPr>
      <t>(MM/DD/YYYY)</t>
    </r>
  </si>
  <si>
    <r>
      <t xml:space="preserve">10. Conference End Date </t>
    </r>
    <r>
      <rPr>
        <i/>
        <sz val="12"/>
        <color rgb="FF0000FF"/>
        <rFont val="Times New Roman"/>
        <family val="1"/>
      </rPr>
      <t>(MM/DD/YYYY)</t>
    </r>
  </si>
  <si>
    <t>COUNTRY TYPE</t>
  </si>
  <si>
    <t>alaskahawaii</t>
  </si>
  <si>
    <t>Possessions</t>
  </si>
  <si>
    <t>Blank</t>
  </si>
  <si>
    <r>
      <t xml:space="preserve">11. Location: Country  </t>
    </r>
    <r>
      <rPr>
        <i/>
        <sz val="12"/>
        <color rgb="FF0000FF"/>
        <rFont val="Times New Roman"/>
        <family val="1"/>
      </rPr>
      <t>(Drop Down)</t>
    </r>
  </si>
  <si>
    <r>
      <t xml:space="preserve">16. Facility Name  </t>
    </r>
    <r>
      <rPr>
        <i/>
        <sz val="12"/>
        <color rgb="FFFF0000"/>
        <rFont val="Times New Roman"/>
        <family val="1"/>
      </rPr>
      <t>(Specific)</t>
    </r>
  </si>
  <si>
    <r>
      <t xml:space="preserve">19. Reporting Period </t>
    </r>
    <r>
      <rPr>
        <i/>
        <sz val="12"/>
        <color rgb="FFFF0000"/>
        <rFont val="Times New Roman"/>
        <family val="1"/>
      </rPr>
      <t>(Required when reporting actuals)</t>
    </r>
    <r>
      <rPr>
        <sz val="12"/>
        <rFont val="Times New Roman"/>
        <family val="1"/>
      </rPr>
      <t xml:space="preserve"> </t>
    </r>
    <r>
      <rPr>
        <i/>
        <sz val="12"/>
        <color rgb="FF0000FF"/>
        <rFont val="Times New Roman"/>
        <family val="1"/>
      </rPr>
      <t>(Drop Down)</t>
    </r>
  </si>
  <si>
    <r>
      <t xml:space="preserve">24.  Total number of attendees whose travel expenses are paid for by DOJ </t>
    </r>
    <r>
      <rPr>
        <i/>
        <sz val="12"/>
        <color rgb="FFFF0000"/>
        <rFont val="Times New Roman"/>
        <family val="1"/>
      </rPr>
      <t>(required)</t>
    </r>
  </si>
  <si>
    <t>Competitve Contracting</t>
  </si>
  <si>
    <t>Facilities Considered</t>
  </si>
  <si>
    <t>Meals and Refreshments Per Diem Threshold Calculation</t>
  </si>
  <si>
    <t>General Conference Information</t>
  </si>
  <si>
    <t>General Conference Information:  LOCATION: STATE/TERRITORY/POSSESSION CONDITIONAL DROP DOWN LIST</t>
  </si>
  <si>
    <t>CORRESPONDING STATE/TERRITORY/POSSESSION CONDITIONAL DROP DOWN LIST FORMULA NAME - 'Submission Form (1) K31'</t>
  </si>
  <si>
    <t>Justification for Non-Federal Facility</t>
  </si>
  <si>
    <t>Drop-Down Data Ranges (Outlined in Bold)</t>
  </si>
  <si>
    <r>
      <t xml:space="preserve">Internal Formula Reference only - </t>
    </r>
    <r>
      <rPr>
        <sz val="11"/>
        <color rgb="FFFF0000"/>
        <rFont val="Arial"/>
        <family val="2"/>
      </rPr>
      <t>DO NOT DELETE</t>
    </r>
    <r>
      <rPr>
        <sz val="11"/>
        <rFont val="Arial"/>
        <family val="2"/>
      </rPr>
      <t>- Required for Cell K31</t>
    </r>
  </si>
  <si>
    <r>
      <t xml:space="preserve">Component Internal Tracking Number </t>
    </r>
    <r>
      <rPr>
        <i/>
        <sz val="12"/>
        <color rgb="FF0000FF"/>
        <rFont val="Times New Roman"/>
        <family val="1"/>
      </rPr>
      <t>(Optional)</t>
    </r>
    <r>
      <rPr>
        <sz val="12"/>
        <rFont val="Times New Roman"/>
        <family val="1"/>
      </rPr>
      <t>:</t>
    </r>
  </si>
  <si>
    <r>
      <t>13.  Other Costs:</t>
    </r>
    <r>
      <rPr>
        <i/>
        <sz val="12"/>
        <color rgb="FFFF0000"/>
        <rFont val="Times New Roman"/>
        <family val="1"/>
      </rPr>
      <t xml:space="preserve"> </t>
    </r>
    <r>
      <rPr>
        <i/>
        <sz val="12"/>
        <color rgb="FF0000FF"/>
        <rFont val="Times New Roman"/>
        <family val="1"/>
      </rPr>
      <t>(</t>
    </r>
    <r>
      <rPr>
        <i/>
        <sz val="11"/>
        <color rgb="FF0000FF"/>
        <rFont val="Times New Roman"/>
        <family val="1"/>
      </rPr>
      <t>Itemize Below)</t>
    </r>
  </si>
  <si>
    <r>
      <t>14.  Total Conference Cost:</t>
    </r>
    <r>
      <rPr>
        <i/>
        <sz val="10"/>
        <rFont val="Times New Roman"/>
        <family val="1"/>
      </rPr>
      <t xml:space="preserve"> 
</t>
    </r>
    <r>
      <rPr>
        <i/>
        <sz val="11"/>
        <color rgb="FF0000FF"/>
        <rFont val="Times New Roman"/>
        <family val="1"/>
      </rPr>
      <t>(Auto-populates)</t>
    </r>
  </si>
  <si>
    <t>NUMBER OF TIMES MEAL IS SERVED</t>
  </si>
  <si>
    <t>TOTAL EST. CONFERENCE COST</t>
  </si>
  <si>
    <t>VARIANCE JUSTIFICATION 
(Provide justification if  variance is &gt;$1,000 and &gt;10% as indicated by a light yellow cell OR exceeds cost thresholds, as indicated by a bright yellow cell)</t>
  </si>
  <si>
    <t>No Cost Non-Federal Facility</t>
  </si>
  <si>
    <t>NA_OutsideUS</t>
  </si>
  <si>
    <t>States</t>
  </si>
  <si>
    <t>Multiple_Locations</t>
  </si>
  <si>
    <t>Component Name - Drop down name "Component"</t>
  </si>
  <si>
    <t>Request / Report (TYPE) - Drop down Name "Form_Type"</t>
  </si>
  <si>
    <t>Blanket Request (Y/N)  - Drop down Name "Blanket"</t>
  </si>
  <si>
    <t>Countries  - Drop down Name "Country"</t>
  </si>
  <si>
    <t>ALASKAHAWAII - Drop down Name "AlaskaHawaii"</t>
  </si>
  <si>
    <t xml:space="preserve">IPOL - Interpol </t>
  </si>
  <si>
    <t xml:space="preserve">USTP - United States Trustee Program </t>
  </si>
  <si>
    <t>BLANK "Blank"</t>
  </si>
  <si>
    <t>BLANKET "Multiple_Locations"</t>
  </si>
  <si>
    <t>UNITEDSTATESCONTINENTAL - Drop down Name "States"</t>
  </si>
  <si>
    <t>TERRITORY &amp; POSSESSIONS "Possessions"</t>
  </si>
  <si>
    <t>NAOUTSIDEUS "NA_OutsideUS"</t>
  </si>
  <si>
    <t>Facility Type "Facility Type"</t>
  </si>
  <si>
    <t>Cooperative Agreement- Drop down name "CA"</t>
  </si>
  <si>
    <t>Reporting Period "Reporting_Period"</t>
  </si>
  <si>
    <t>Were Federal procurement regulations followed as appropriate? "Procurement"</t>
  </si>
  <si>
    <t xml:space="preserve"> Were all market research documents used in conference planning decisions retained? "Research"</t>
  </si>
  <si>
    <t>GSA Meal Per Diem "GSA"</t>
  </si>
  <si>
    <t>DOD Meal Per Diem "DOD"</t>
  </si>
  <si>
    <t>State Meal Per Diem "DOS"</t>
  </si>
  <si>
    <t>Justification for using Non-Federal Facility "Just_Non_Fed</t>
  </si>
  <si>
    <t>Facility Type "Facility_Type"</t>
  </si>
  <si>
    <t>Department of Justice-Sponsored Conference
 Request and Report</t>
  </si>
  <si>
    <t>Request Cost per Attendee</t>
  </si>
  <si>
    <t>Actual Cost per Attendee</t>
  </si>
  <si>
    <t>OJP Average Cost per Attendee</t>
  </si>
  <si>
    <t>DOJ Average Cost per Attendee</t>
  </si>
  <si>
    <t xml:space="preserve">If Yes, please enter the length of the conferene below (days). </t>
  </si>
  <si>
    <t>CA/Contract Number</t>
  </si>
  <si>
    <t>CA/Contract Recipient</t>
  </si>
  <si>
    <t>CA/Contract PoC Name</t>
  </si>
  <si>
    <t>CA/Contract PoC Email</t>
  </si>
  <si>
    <t>CA/Contract PoC Phone</t>
  </si>
  <si>
    <t>FY16 Q1</t>
  </si>
  <si>
    <t>FY16 Q2</t>
  </si>
  <si>
    <t>FY16 Q3</t>
  </si>
  <si>
    <t>FY16 Q4</t>
  </si>
  <si>
    <t>FY17 Q1</t>
  </si>
  <si>
    <t>FY17 Q2</t>
  </si>
  <si>
    <t>FY17 Q3</t>
  </si>
  <si>
    <t>FY17 Q4</t>
  </si>
  <si>
    <t>Please answer the following questions below:</t>
  </si>
  <si>
    <t>Meeting/Event name:</t>
  </si>
  <si>
    <t>Meeting/Event date:</t>
  </si>
  <si>
    <t>Please select yes or no from the drop down:</t>
  </si>
  <si>
    <t>Yes/No</t>
  </si>
  <si>
    <t>1. Is the cost of the event greater than $20,000?</t>
  </si>
  <si>
    <t>2. Are there meeting room costs?</t>
  </si>
  <si>
    <t>3. Are audio visual costs greater than $25 per attendee or more than $1000 in total?</t>
  </si>
  <si>
    <t>4. Are there any food and beverage costs?</t>
  </si>
  <si>
    <t>5. Did the request for the meeting come from multiple jurisdictions or agencies?</t>
  </si>
  <si>
    <t>If any question is answered "yes", the event must be submitted for prior approval.  If all answers are "no", the event does not require prior approval.  The FPOC must sign the certification below and this documentation along with the original cost estimate must be maintained in the award files in accordance with the record documentation guidelines outlined in the DOJ Grants Financial Guide.</t>
  </si>
  <si>
    <t>FPOC Certification (only to be used if all answers are "no"):</t>
  </si>
  <si>
    <t>The FPOC for this award certifies that the answers to all the questions above are "no", thereby not requiring prior approval.  The FPOC further certifies that actual costs charged to the cooperative agreement  will not exceed $20,000, including any applicable indirect costs.</t>
  </si>
  <si>
    <t>Typed FPOC Name:</t>
  </si>
  <si>
    <t>Date:</t>
  </si>
  <si>
    <t>Please answer the following questions below to continue with your prior approval:</t>
  </si>
  <si>
    <t>One sentence describing the event:</t>
  </si>
  <si>
    <t>Purpose for the event:</t>
  </si>
  <si>
    <t>How the purpose ties to the OJP/DOJ Mission:</t>
  </si>
  <si>
    <t>OJP Mission: OJP’s mission is to increase public safety and improve the fair administration of justice across America through innovative leadership and programs.</t>
  </si>
  <si>
    <t xml:space="preserve">DOJ Mission: To enforce the law and defend the interests of the United States according to the law; to ensure public safety against threats foreign and domestic; to provide federal leadership in preventing and controlling crime; to seek just punishment for those guilty of unlawful behavior; and to ensure fair and impartial administration of justice for all Americans. </t>
  </si>
  <si>
    <t>Brief discussion of how and why the venue (City, State and facility) was selected.</t>
  </si>
  <si>
    <t>Answer:</t>
  </si>
  <si>
    <t>Venue selection justification documents or venue selection matrix provided.</t>
  </si>
  <si>
    <t>Intended audience (select all that apply "X")</t>
  </si>
  <si>
    <t>Community based organizations/NPOs</t>
  </si>
  <si>
    <t>Community Members/Volunteers/General Public</t>
  </si>
  <si>
    <t>Corrections / Detention Personnel</t>
  </si>
  <si>
    <t>Court Personnel</t>
  </si>
  <si>
    <t>Crime Scene Investigators</t>
  </si>
  <si>
    <t>Defense Attorneys</t>
  </si>
  <si>
    <t>Educators</t>
  </si>
  <si>
    <t>Faith-based Organizations</t>
  </si>
  <si>
    <t>Financial Managers</t>
  </si>
  <si>
    <t>Forensic Scientists</t>
  </si>
  <si>
    <t>Grant Managers</t>
  </si>
  <si>
    <t>Health services (medical, mental health, substance abuse treatment)</t>
  </si>
  <si>
    <t>Industry</t>
  </si>
  <si>
    <t>Judges</t>
  </si>
  <si>
    <t xml:space="preserve">Law Enforcement </t>
  </si>
  <si>
    <t>Probation /Community Corrections/Parole</t>
  </si>
  <si>
    <t>Prosecutors</t>
  </si>
  <si>
    <t>Tribal</t>
  </si>
  <si>
    <t>Victim Advocates</t>
  </si>
  <si>
    <t>Youth</t>
  </si>
  <si>
    <t>Other – describe below</t>
  </si>
  <si>
    <t>Topic (select all that apply "X")</t>
  </si>
  <si>
    <t>Corrections</t>
  </si>
  <si>
    <t>Courts</t>
  </si>
  <si>
    <t>Crime Prevention</t>
  </si>
  <si>
    <t>Crime Scene Investigation</t>
  </si>
  <si>
    <t>Drugs</t>
  </si>
  <si>
    <t>Forensic Science</t>
  </si>
  <si>
    <t>Grants Management (financial, administrative, programmatic)</t>
  </si>
  <si>
    <t>Justice Systems</t>
  </si>
  <si>
    <t>Juvenile Justice</t>
  </si>
  <si>
    <t>Laboratory Operations</t>
  </si>
  <si>
    <t>Law Enforcement</t>
  </si>
  <si>
    <t>Standards</t>
  </si>
  <si>
    <t>Technical Working Groups / Advisory Groups</t>
  </si>
  <si>
    <t>Victims of Crime</t>
  </si>
  <si>
    <t>Version 2018-03</t>
  </si>
  <si>
    <t>ESTIMATED EXPENSE JUSTIFICATION/COST CALCULATION SECTION</t>
  </si>
  <si>
    <t>Conference/Meeting Space</t>
  </si>
  <si>
    <t>Justification</t>
  </si>
  <si>
    <t>Item</t>
  </si>
  <si>
    <t>Cost per Day</t>
  </si>
  <si>
    <t>Number of Days</t>
  </si>
  <si>
    <t>Total Direct Costs</t>
  </si>
  <si>
    <t>Non-Federal Entity Cost</t>
  </si>
  <si>
    <t>Total Cost</t>
  </si>
  <si>
    <t xml:space="preserve">A/V Equipment &amp; Services </t>
  </si>
  <si>
    <t xml:space="preserve">Printing and Distribution </t>
  </si>
  <si>
    <t>Unit Cost</t>
  </si>
  <si>
    <t>Quantity</t>
  </si>
  <si>
    <t>Gov't Provided Meals</t>
  </si>
  <si>
    <t>Number of Attendees</t>
  </si>
  <si>
    <t>Breakfast</t>
  </si>
  <si>
    <t>Lunch</t>
  </si>
  <si>
    <t>Dinner</t>
  </si>
  <si>
    <t>Refreshment</t>
  </si>
  <si>
    <t>Less Program Income</t>
  </si>
  <si>
    <t xml:space="preserve">M &amp; IE </t>
  </si>
  <si>
    <t>Description</t>
  </si>
  <si>
    <t>Per Diem Rate</t>
  </si>
  <si>
    <t>Number of Travelers</t>
  </si>
  <si>
    <t>DOJ Attendee M&amp;IE</t>
  </si>
  <si>
    <t>Total DOJ Attendee Costs</t>
  </si>
  <si>
    <t>DOJ Attendee Cost</t>
  </si>
  <si>
    <t>Lodging</t>
  </si>
  <si>
    <t>Lodging Rate</t>
  </si>
  <si>
    <t>Number of Nights</t>
  </si>
  <si>
    <t>DOJ Attendee Lodging</t>
  </si>
  <si>
    <t>Transportation</t>
  </si>
  <si>
    <t>Rate</t>
  </si>
  <si>
    <t>DOJ Attendee Transportation</t>
  </si>
  <si>
    <t>Local Transportation</t>
  </si>
  <si>
    <t>Cost/Rate</t>
  </si>
  <si>
    <t>Number of trips, miles, vehicles, persons</t>
  </si>
  <si>
    <t>Unit (miles, people, trips, etc.)</t>
  </si>
  <si>
    <t>Taxi</t>
  </si>
  <si>
    <t>Parking Fees</t>
  </si>
  <si>
    <t>Shuttle Service</t>
  </si>
  <si>
    <t>POV (mileage)</t>
  </si>
  <si>
    <t>DOJ Attendee Local Transportation</t>
  </si>
  <si>
    <t>Logistical Planner</t>
  </si>
  <si>
    <t>Name &amp; Title</t>
  </si>
  <si>
    <t>Number of Hours/Days</t>
  </si>
  <si>
    <t>Unit Type (Hours, Days, etc.)</t>
  </si>
  <si>
    <t>Programmatic Planner</t>
  </si>
  <si>
    <t>Conference Facilitator</t>
  </si>
  <si>
    <t xml:space="preserve"> Other Expense</t>
  </si>
  <si>
    <t>DOJ Attendee Other</t>
  </si>
  <si>
    <t xml:space="preserve"> Indirect Cost</t>
  </si>
  <si>
    <t>Base</t>
  </si>
  <si>
    <t>Total Indirect Costs</t>
  </si>
  <si>
    <t>Total Non-Federal Entity Direct Costs</t>
  </si>
  <si>
    <t>Total Non-Federal Entity Indirect Costs</t>
  </si>
  <si>
    <t>Total Non-Federal Entity Costs</t>
  </si>
  <si>
    <t>Total Event Costs to DOJ</t>
  </si>
  <si>
    <t>These two figures should match</t>
  </si>
  <si>
    <t>Total From Submission Form</t>
  </si>
  <si>
    <t>Total Attendees</t>
  </si>
  <si>
    <t>Total Number of Event Days</t>
  </si>
  <si>
    <t>Average Meeting Space and AV expenses /person /day</t>
  </si>
  <si>
    <t>*** threshold is $25 per person per day capped at $20,000</t>
  </si>
  <si>
    <r>
      <t>Indirect on Staff Travel -</t>
    </r>
    <r>
      <rPr>
        <b/>
        <sz val="12"/>
        <color rgb="FFFF0000"/>
        <rFont val="Arial"/>
        <family val="2"/>
      </rPr>
      <t xml:space="preserve"> Federal use only</t>
    </r>
  </si>
  <si>
    <t>*** number will be adjusted based on indirect cost agreement</t>
  </si>
  <si>
    <t>Logistical Planner per person</t>
  </si>
  <si>
    <t>*** threshold is $50 per person capped at $8,750</t>
  </si>
  <si>
    <t>Programmatic Planner per person</t>
  </si>
  <si>
    <t>*** threshold is $200 per person capped at $35,000</t>
  </si>
  <si>
    <t>Event Cost per Attendee</t>
  </si>
  <si>
    <t>Event Cost per Attendee per day</t>
  </si>
  <si>
    <t>Attached Documents</t>
  </si>
  <si>
    <t>Please mark "X" in the box and provide a copy of the document</t>
  </si>
  <si>
    <t>Hotel contract/proposal (if applicable please mark "X" in the box and provide a copy of the unsigned contract)</t>
  </si>
  <si>
    <t>Copy Provided</t>
  </si>
  <si>
    <t>Meeting Agenda (required)</t>
  </si>
  <si>
    <t>Indirect Cost Rate Agreement</t>
  </si>
  <si>
    <t>Detailed Justification (expanding on block 14 of submission form sheet)</t>
  </si>
  <si>
    <t>Attendees</t>
  </si>
  <si>
    <t>List of attendees and where they are travelling from. Please add more spaces as necessary. (If attendee information is not known at this time please enter TBD in the chart below. If attendees are not yet known please write in a justification in the box below).</t>
  </si>
  <si>
    <t>*Please note if other DOJ component attendance (FBI, DEA, USMS, USAO, etc.) is expected</t>
  </si>
  <si>
    <t>If attendees are not known - explanation:</t>
  </si>
  <si>
    <t>Organization:</t>
  </si>
  <si>
    <t>Name:</t>
  </si>
  <si>
    <t>Duty Station:</t>
  </si>
  <si>
    <t>Travelling From:</t>
  </si>
  <si>
    <t>Submission Form Sheet / Sheet A Reconciliation Section</t>
  </si>
  <si>
    <t xml:space="preserve">Submission Form </t>
  </si>
  <si>
    <t>Sheet A</t>
  </si>
  <si>
    <t>Indirect costs</t>
  </si>
  <si>
    <t>Total Conference Costs</t>
  </si>
  <si>
    <t>FOR FEDERAL USE ONLY</t>
  </si>
  <si>
    <t>Component Head Certification:</t>
  </si>
  <si>
    <t>This event is compliant with all of the Departmental guidelines and controls on conferences and restrictions on non-essential spending.  The conference is in accordance with applicable policies, procedures, and sound financial management principles. The conference is essential to accomplishing the Department's core mission requirements.</t>
  </si>
  <si>
    <t>Component Head Review</t>
  </si>
  <si>
    <t>Approved</t>
  </si>
  <si>
    <t>SharePoint Date Time User ID of Electronic Approval</t>
  </si>
  <si>
    <t>PURPOSE / JUSTIFICATION OF CONFERENCE:</t>
  </si>
  <si>
    <t>Blanket Request Detail Page</t>
  </si>
  <si>
    <t>Start</t>
  </si>
  <si>
    <t>End</t>
  </si>
  <si>
    <t>City</t>
  </si>
  <si>
    <t>State</t>
  </si>
  <si>
    <t>MM/DD/YY</t>
  </si>
  <si>
    <t>COMPLETE</t>
  </si>
  <si>
    <t>2 LETTER</t>
  </si>
  <si>
    <t>OCFO NOTES</t>
  </si>
  <si>
    <t>BPO-Date Grantee Submitted Request :</t>
  </si>
  <si>
    <t>DATE</t>
  </si>
  <si>
    <t>OCFO Issue</t>
  </si>
  <si>
    <t>OCFO Initials</t>
  </si>
  <si>
    <t>BPO Response</t>
  </si>
  <si>
    <t>BPO Initials</t>
  </si>
  <si>
    <t>Facility Comparison Sheet</t>
  </si>
  <si>
    <t>This sheet is not required to be completed, but by doing so, will assist in the review process.</t>
  </si>
  <si>
    <t>Facility Information</t>
  </si>
  <si>
    <t>Facility Number</t>
  </si>
  <si>
    <t>Facility Name</t>
  </si>
  <si>
    <t>Facility Location (City &amp; State)</t>
  </si>
  <si>
    <t>Length of Event (days)</t>
  </si>
  <si>
    <t>Lodging room cost per night (inclusive of taxes and fees)</t>
  </si>
  <si>
    <t>Facility Cost Section</t>
  </si>
  <si>
    <t>12.  Conference Trainer / Instructor / Presenter / Facilitator</t>
  </si>
  <si>
    <t>13.  Other Costs: (Itemize Below)</t>
  </si>
  <si>
    <t>Additional reasons for choosing or not choosing facility</t>
  </si>
  <si>
    <t>CONFERENCE COST JOB AID FOR SHEET A</t>
  </si>
  <si>
    <t>SCOPE:</t>
  </si>
  <si>
    <r>
      <rPr>
        <sz val="12"/>
        <rFont val="Calibri"/>
        <family val="2"/>
      </rPr>
      <t>This job aid/ tutorial serves as an aid to assist grantees and program offices with properly filling out the</t>
    </r>
  </si>
  <si>
    <r>
      <rPr>
        <sz val="12"/>
        <rFont val="Calibri"/>
        <family val="2"/>
      </rPr>
      <t>estimated expense justification/cost calculation section (SHEET A) for conference cost submission.</t>
    </r>
  </si>
  <si>
    <t>ORIGINATOR:</t>
  </si>
  <si>
    <r>
      <rPr>
        <sz val="12"/>
        <rFont val="Calibri"/>
        <family val="2"/>
      </rPr>
      <t>OCFO, Grant Financial Management Division (GFMD), Conference Cost Team.</t>
    </r>
  </si>
  <si>
    <t>REFERENCES:</t>
  </si>
  <si>
    <r>
      <rPr>
        <sz val="12"/>
        <rFont val="Calibri"/>
        <family val="2"/>
      </rPr>
      <t>The policy guidance referenced in this document is based off JMD Policy 1400.01 and the DOJ Financial</t>
    </r>
  </si>
  <si>
    <r>
      <rPr>
        <sz val="12"/>
        <rFont val="Calibri"/>
        <family val="2"/>
      </rPr>
      <t>Guide Conference Cost Section 3.10 – Conference Approval, Planning, and Reporting.</t>
    </r>
  </si>
  <si>
    <t>Grantees/Program Offices:</t>
  </si>
  <si>
    <r>
      <rPr>
        <sz val="12"/>
        <color theme="3" tint="-0.499984740745262"/>
        <rFont val="Symbol"/>
        <family val="1"/>
      </rPr>
      <t></t>
    </r>
    <r>
      <rPr>
        <sz val="12"/>
        <color theme="3" tint="-0.499984740745262"/>
        <rFont val="Times New Roman"/>
        <family val="1"/>
      </rPr>
      <t xml:space="preserve">    </t>
    </r>
    <r>
      <rPr>
        <sz val="12"/>
        <color theme="3" tint="-0.499984740745262"/>
        <rFont val="Calibri"/>
        <family val="2"/>
      </rPr>
      <t xml:space="preserve">Please fill out </t>
    </r>
    <r>
      <rPr>
        <u/>
        <sz val="12"/>
        <color theme="3" tint="-0.499984740745262"/>
        <rFont val="Calibri"/>
        <family val="2"/>
      </rPr>
      <t>each</t>
    </r>
    <r>
      <rPr>
        <sz val="12"/>
        <color theme="3" tint="-0.499984740745262"/>
        <rFont val="Calibri"/>
        <family val="2"/>
      </rPr>
      <t xml:space="preserve"> justification section.  If there are no costs associated with a section, please indicate it in the justification box (i.e. N/A – No printing costs will be covered).  </t>
    </r>
  </si>
  <si>
    <t xml:space="preserve">      Please do not leave the section blank.  This may cause the form to be returned to you.</t>
  </si>
  <si>
    <r>
      <rPr>
        <sz val="12"/>
        <color theme="3" tint="-0.499984740745262"/>
        <rFont val="Symbol"/>
        <family val="1"/>
      </rPr>
      <t></t>
    </r>
    <r>
      <rPr>
        <sz val="12"/>
        <color theme="3" tint="-0.499984740745262"/>
        <rFont val="Times New Roman"/>
        <family val="1"/>
      </rPr>
      <t xml:space="preserve">    </t>
    </r>
    <r>
      <rPr>
        <sz val="12"/>
        <color theme="3" tint="-0.499984740745262"/>
        <rFont val="Calibri"/>
        <family val="2"/>
      </rPr>
      <t>Do not use formulas or copy and paste on the submission form sheet; this will cause issues with data reporting.</t>
    </r>
  </si>
  <si>
    <r>
      <rPr>
        <sz val="12"/>
        <color theme="3" tint="-0.499984740745262"/>
        <rFont val="Symbol"/>
        <family val="1"/>
      </rPr>
      <t></t>
    </r>
    <r>
      <rPr>
        <sz val="12"/>
        <color theme="3" tint="-0.499984740745262"/>
        <rFont val="Times New Roman"/>
        <family val="1"/>
      </rPr>
      <t xml:space="preserve">    </t>
    </r>
    <r>
      <rPr>
        <sz val="12"/>
        <color theme="3" tint="-0.499984740745262"/>
        <rFont val="Calibri"/>
        <family val="2"/>
      </rPr>
      <t>Do not upload revised versions of the submission form, changes should be made to the current one in the system.</t>
    </r>
  </si>
  <si>
    <r>
      <rPr>
        <sz val="12"/>
        <color theme="3" tint="-0.499984740745262"/>
        <rFont val="Symbol"/>
        <family val="1"/>
      </rPr>
      <t></t>
    </r>
    <r>
      <rPr>
        <sz val="12"/>
        <color theme="3" tint="-0.499984740745262"/>
        <rFont val="Times New Roman"/>
        <family val="1"/>
      </rPr>
      <t xml:space="preserve">    </t>
    </r>
    <r>
      <rPr>
        <sz val="12"/>
        <color theme="3" tint="-0.499984740745262"/>
        <rFont val="Calibri"/>
        <family val="2"/>
      </rPr>
      <t>If conference is $100,000 or less, please submit this form at least 90 days before event start date.  If over $100,000, it must be submitted at least 120 days prior to the event start date.</t>
    </r>
  </si>
  <si>
    <r>
      <rPr>
        <sz val="12"/>
        <color theme="3" tint="-0.499984740745262"/>
        <rFont val="Symbol"/>
        <family val="1"/>
      </rPr>
      <t></t>
    </r>
    <r>
      <rPr>
        <sz val="12"/>
        <color theme="3" tint="-0.499984740745262"/>
        <rFont val="Times New Roman"/>
        <family val="1"/>
      </rPr>
      <t xml:space="preserve">    </t>
    </r>
    <r>
      <rPr>
        <sz val="12"/>
        <color theme="3" tint="-0.499984740745262"/>
        <rFont val="Calibri"/>
        <family val="2"/>
      </rPr>
      <t>Please read each section carefully.  If any section of this form is filled out incorrectly, it may delay the approval process.</t>
    </r>
  </si>
  <si>
    <r>
      <rPr>
        <b/>
        <sz val="18"/>
        <rFont val="Calibri"/>
        <family val="2"/>
      </rPr>
      <t>ESTIMATED EXPENSE JUSTIFICATION/COST CALCULATION SECTION</t>
    </r>
  </si>
  <si>
    <r>
      <rPr>
        <b/>
        <sz val="14"/>
        <rFont val="Calibri"/>
        <family val="2"/>
      </rPr>
      <t>SHEET A:</t>
    </r>
  </si>
  <si>
    <t>Conference/Meeting Space</t>
  </si>
  <si>
    <r>
      <rPr>
        <sz val="11"/>
        <rFont val="Calibri"/>
        <family val="2"/>
      </rPr>
      <t>Facilities used to hold a conference. Federal facilities should be considered first to minimize conference costs when applicable.</t>
    </r>
  </si>
  <si>
    <r>
      <rPr>
        <b/>
        <sz val="10"/>
        <rFont val="Calibri"/>
        <family val="2"/>
      </rPr>
      <t>Total Direct
Costs</t>
    </r>
  </si>
  <si>
    <r>
      <rPr>
        <sz val="10"/>
        <rFont val="Calibri"/>
        <family val="2"/>
      </rPr>
      <t xml:space="preserve">Meeting room rental costs:
</t>
    </r>
    <r>
      <rPr>
        <sz val="10"/>
        <rFont val="Calibri"/>
        <family val="2"/>
      </rPr>
      <t xml:space="preserve">$675.00 a day x 4 days plus 9% tax and 21% service charge =
</t>
    </r>
    <r>
      <rPr>
        <sz val="10"/>
        <rFont val="Calibri"/>
        <family val="2"/>
      </rPr>
      <t xml:space="preserve">$3561.04
</t>
    </r>
    <r>
      <rPr>
        <sz val="10"/>
        <rFont val="Calibri"/>
        <family val="2"/>
      </rPr>
      <t xml:space="preserve">Break out/Meeting Room plus 9% tax and 21% service charge = $164.86 per
</t>
    </r>
    <r>
      <rPr>
        <sz val="10"/>
        <rFont val="Calibri"/>
        <family val="2"/>
      </rPr>
      <t>day = $659.44</t>
    </r>
  </si>
  <si>
    <r>
      <rPr>
        <sz val="10"/>
        <rFont val="Calibri"/>
        <family val="2"/>
      </rPr>
      <t xml:space="preserve">Room Rental
</t>
    </r>
    <r>
      <rPr>
        <sz val="10"/>
        <rFont val="Calibri"/>
        <family val="2"/>
      </rPr>
      <t>Room Rental</t>
    </r>
  </si>
  <si>
    <r>
      <rPr>
        <sz val="10"/>
        <rFont val="Calibri"/>
        <family val="2"/>
      </rPr>
      <t xml:space="preserve">890.26
</t>
    </r>
    <r>
      <rPr>
        <sz val="10"/>
        <rFont val="Calibri"/>
        <family val="2"/>
      </rPr>
      <t>125.00</t>
    </r>
  </si>
  <si>
    <r>
      <rPr>
        <sz val="10"/>
        <rFont val="Calibri"/>
        <family val="2"/>
      </rPr>
      <t xml:space="preserve">4
</t>
    </r>
    <r>
      <rPr>
        <sz val="10"/>
        <rFont val="Calibri"/>
        <family val="2"/>
      </rPr>
      <t>4</t>
    </r>
  </si>
  <si>
    <r>
      <rPr>
        <sz val="10"/>
        <rFont val="Calibri"/>
        <family val="2"/>
      </rPr>
      <t xml:space="preserve">3561.04
</t>
    </r>
    <r>
      <rPr>
        <sz val="10"/>
        <rFont val="Calibri"/>
        <family val="2"/>
      </rPr>
      <t>659.44</t>
    </r>
  </si>
  <si>
    <r>
      <rPr>
        <sz val="11"/>
        <rFont val="Symbol"/>
        <family val="1"/>
      </rPr>
      <t></t>
    </r>
    <r>
      <rPr>
        <sz val="11"/>
        <rFont val="Times New Roman"/>
        <family val="1"/>
      </rPr>
      <t xml:space="preserve">     </t>
    </r>
    <r>
      <rPr>
        <b/>
        <sz val="11"/>
        <rFont val="Calibri"/>
        <family val="2"/>
      </rPr>
      <t xml:space="preserve">Justification </t>
    </r>
    <r>
      <rPr>
        <sz val="10"/>
        <rFont val="Calibri"/>
        <family val="2"/>
      </rPr>
      <t xml:space="preserve">– </t>
    </r>
    <r>
      <rPr>
        <sz val="11"/>
        <rFont val="Calibri"/>
        <family val="2"/>
      </rPr>
      <t>This requires a detailed breakdown.  Please provide the room rental rate including all taxes and service charges.</t>
    </r>
  </si>
  <si>
    <t xml:space="preserve">                                      If there are facility costs, a cost comparison of multiple facilities in multiple locations must be provided on the </t>
  </si>
  <si>
    <t xml:space="preserve">                                       submission form and as a separate attachment.  Also, please attach unsigned contract or letter of intent from the venue as a separate attachment.</t>
  </si>
  <si>
    <r>
      <rPr>
        <sz val="11"/>
        <rFont val="Symbol"/>
        <family val="1"/>
      </rPr>
      <t></t>
    </r>
    <r>
      <rPr>
        <sz val="11"/>
        <rFont val="Times New Roman"/>
        <family val="1"/>
      </rPr>
      <t xml:space="preserve">     </t>
    </r>
    <r>
      <rPr>
        <b/>
        <sz val="11"/>
        <rFont val="Calibri"/>
        <family val="2"/>
      </rPr>
      <t xml:space="preserve">Item </t>
    </r>
    <r>
      <rPr>
        <sz val="11"/>
        <rFont val="Calibri"/>
        <family val="2"/>
      </rPr>
      <t>– Place item in this field.  (i.e. room rental, taxes, svc. charge)</t>
    </r>
  </si>
  <si>
    <r>
      <rPr>
        <sz val="11"/>
        <rFont val="Symbol"/>
        <family val="1"/>
      </rPr>
      <t></t>
    </r>
    <r>
      <rPr>
        <sz val="11"/>
        <rFont val="Times New Roman"/>
        <family val="1"/>
      </rPr>
      <t xml:space="preserve">     </t>
    </r>
    <r>
      <rPr>
        <b/>
        <sz val="11"/>
        <rFont val="Calibri"/>
        <family val="2"/>
      </rPr>
      <t xml:space="preserve">Cost Per Day </t>
    </r>
    <r>
      <rPr>
        <sz val="11"/>
        <rFont val="Calibri"/>
        <family val="2"/>
      </rPr>
      <t>- Provide the cost per day.  This field must be populated – (Do Not Leave Blank)</t>
    </r>
  </si>
  <si>
    <r>
      <rPr>
        <sz val="11"/>
        <rFont val="Symbol"/>
        <family val="1"/>
      </rPr>
      <t></t>
    </r>
    <r>
      <rPr>
        <sz val="11"/>
        <rFont val="Times New Roman"/>
        <family val="1"/>
      </rPr>
      <t xml:space="preserve">     </t>
    </r>
    <r>
      <rPr>
        <b/>
        <sz val="11"/>
        <rFont val="Calibri"/>
        <family val="2"/>
      </rPr>
      <t xml:space="preserve">No. of Days </t>
    </r>
    <r>
      <rPr>
        <sz val="11"/>
        <rFont val="Calibri"/>
        <family val="2"/>
      </rPr>
      <t xml:space="preserve">- Provide the number of days for the room rental. It should correspond with the event dates and the room rental contract.  </t>
    </r>
  </si>
  <si>
    <t xml:space="preserve">                                   This field must be populated – (Do Not Leave Blank)</t>
  </si>
  <si>
    <t xml:space="preserve">If non-federal facility, justification and calculations will also need to be provided on submission form Section H&amp;I.  </t>
  </si>
  <si>
    <t xml:space="preserve">If cost comparison of multiple facilities with a minimum of 5 locations will need to be on the submission form along with a strong documented justification to support: </t>
  </si>
  <si>
    <t xml:space="preserve">business rationale, majority of attendees nearby, federal facility, and low cost facility.  </t>
  </si>
  <si>
    <t>The threshold for meeting room and AV combined is $25 per attendee per day not to exceed total cost of $20,000 (this includes indirect cost.)</t>
  </si>
  <si>
    <t xml:space="preserve">A copy of the selected facility’s contract will need to be attached to supporting documents section.  </t>
  </si>
  <si>
    <r>
      <rPr>
        <b/>
        <u/>
        <sz val="14"/>
        <color rgb="FFFF0000"/>
        <rFont val="Calibri"/>
        <family val="2"/>
      </rPr>
      <t>A/V Equipment &amp; Services</t>
    </r>
  </si>
  <si>
    <r>
      <rPr>
        <sz val="11"/>
        <rFont val="Calibri"/>
        <family val="2"/>
      </rPr>
      <t>Audio-Visual services needed for the conference. If A/V is included, then it should be included in the hotel contract.</t>
    </r>
  </si>
  <si>
    <r>
      <rPr>
        <sz val="10"/>
        <rFont val="Calibri"/>
        <family val="2"/>
      </rPr>
      <t xml:space="preserve">A/V rental costs:
</t>
    </r>
    <r>
      <rPr>
        <sz val="10"/>
        <rFont val="Calibri"/>
        <family val="2"/>
      </rPr>
      <t xml:space="preserve">$60.50 a day x 4 days plus 9% tax and 21% service charge =
</t>
    </r>
    <r>
      <rPr>
        <sz val="10"/>
        <rFont val="Calibri"/>
        <family val="2"/>
      </rPr>
      <t>$319.16</t>
    </r>
  </si>
  <si>
    <r>
      <rPr>
        <sz val="10"/>
        <rFont val="Calibri"/>
        <family val="2"/>
      </rPr>
      <t>A/V Rental</t>
    </r>
  </si>
  <si>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This requires a detailed breakdown.  Please provide the A/V rental costs plus any applicable taxes and service charges.  Please provide a copy of the AV quote to support the cost included in the request. </t>
    </r>
  </si>
  <si>
    <t xml:space="preserve">                                   If there are no taxes or service charges, please state it in the justification.</t>
  </si>
  <si>
    <r>
      <rPr>
        <sz val="11"/>
        <rFont val="Symbol"/>
        <family val="1"/>
      </rPr>
      <t></t>
    </r>
    <r>
      <rPr>
        <sz val="11"/>
        <rFont val="Times New Roman"/>
        <family val="1"/>
      </rPr>
      <t xml:space="preserve">     </t>
    </r>
    <r>
      <rPr>
        <b/>
        <sz val="11"/>
        <rFont val="Calibri"/>
        <family val="2"/>
      </rPr>
      <t xml:space="preserve">Item </t>
    </r>
    <r>
      <rPr>
        <sz val="11"/>
        <rFont val="Calibri"/>
        <family val="2"/>
      </rPr>
      <t>– Place the item in this field.</t>
    </r>
  </si>
  <si>
    <r>
      <rPr>
        <sz val="11"/>
        <rFont val="Symbol"/>
        <family val="1"/>
      </rPr>
      <t></t>
    </r>
    <r>
      <rPr>
        <sz val="11"/>
        <rFont val="Times New Roman"/>
        <family val="1"/>
      </rPr>
      <t xml:space="preserve">     </t>
    </r>
    <r>
      <rPr>
        <b/>
        <sz val="11"/>
        <rFont val="Calibri"/>
        <family val="2"/>
      </rPr>
      <t xml:space="preserve">No. of Days </t>
    </r>
    <r>
      <rPr>
        <sz val="11"/>
        <rFont val="Calibri"/>
        <family val="2"/>
      </rPr>
      <t>- Provide the number of days for the equipment rental. It should correspond with the event dates and the room rental contract.  This field must be populated – (Do Not Leave Blank)</t>
    </r>
  </si>
  <si>
    <r>
      <rPr>
        <sz val="11"/>
        <rFont val="Calibri"/>
        <family val="2"/>
      </rPr>
      <t>The threshold for meeting room and AV combined is $25 per attendee per day not to exceed total cost of $20,000 (this</t>
    </r>
  </si>
  <si>
    <t xml:space="preserve">includes indirect cost.)  If so, please lower the costs to meet the threshold or provide a detailed explanation as to why the threshold was exceeded and JMD approval would be required.  </t>
  </si>
  <si>
    <t>Indirect cost rates are also applied when calculating threshold.</t>
  </si>
  <si>
    <r>
      <rPr>
        <b/>
        <u/>
        <sz val="14"/>
        <color rgb="FFFF0000"/>
        <rFont val="Calibri"/>
        <family val="2"/>
      </rPr>
      <t>Printing and Distribution</t>
    </r>
  </si>
  <si>
    <r>
      <rPr>
        <sz val="11"/>
        <rFont val="Calibri"/>
        <family val="2"/>
      </rPr>
      <t>This cost includes all printing and postage costs required for training materials.</t>
    </r>
  </si>
  <si>
    <r>
      <rPr>
        <b/>
        <sz val="10"/>
        <color theme="3" tint="-0.499984740745262"/>
        <rFont val="Calibri"/>
        <family val="2"/>
      </rPr>
      <t>Total Direct
Costs</t>
    </r>
  </si>
  <si>
    <r>
      <rPr>
        <sz val="10"/>
        <rFont val="Calibri"/>
        <family val="2"/>
      </rPr>
      <t xml:space="preserve">Postage costs to and from training, copying material on location, printing materials needed for training day 1 and 2 ABC Foundation will supply participant kits for each student at a cost of $83.20 per participant; this is based on actual costs incurred at FedEx for printing these materials for previous trainings. The participant kits include the following materials: participant manual ($50.00), nobility book ($13.95), pocket resilience guide ($13.75), and learning journal ($5.50). The estimated shipping cost for each participant kit is $2.30, which is based on
</t>
    </r>
    <r>
      <rPr>
        <sz val="10"/>
        <rFont val="Calibri"/>
        <family val="2"/>
      </rPr>
      <t>actual costs incurred for previous trainings.</t>
    </r>
  </si>
  <si>
    <r>
      <rPr>
        <sz val="10"/>
        <rFont val="Calibri"/>
        <family val="2"/>
      </rPr>
      <t xml:space="preserve">Postage to training
</t>
    </r>
    <r>
      <rPr>
        <sz val="10"/>
        <rFont val="Calibri"/>
        <family val="2"/>
      </rPr>
      <t xml:space="preserve">Postage from training
</t>
    </r>
    <r>
      <rPr>
        <sz val="10"/>
        <rFont val="Calibri"/>
        <family val="2"/>
      </rPr>
      <t xml:space="preserve">Copying Participant Kits
</t>
    </r>
    <r>
      <rPr>
        <sz val="10"/>
        <rFont val="Calibri"/>
        <family val="2"/>
      </rPr>
      <t>Shipping kits</t>
    </r>
  </si>
  <si>
    <r>
      <rPr>
        <sz val="10"/>
        <rFont val="Calibri"/>
        <family val="2"/>
      </rPr>
      <t xml:space="preserve">20.00
</t>
    </r>
    <r>
      <rPr>
        <sz val="10"/>
        <rFont val="Calibri"/>
        <family val="2"/>
      </rPr>
      <t xml:space="preserve">20.00
</t>
    </r>
    <r>
      <rPr>
        <sz val="10"/>
        <rFont val="Calibri"/>
        <family val="2"/>
      </rPr>
      <t xml:space="preserve">$.10 83.20
</t>
    </r>
    <r>
      <rPr>
        <sz val="10"/>
        <rFont val="Calibri"/>
        <family val="2"/>
      </rPr>
      <t>2.30</t>
    </r>
  </si>
  <si>
    <r>
      <rPr>
        <sz val="10"/>
        <rFont val="Calibri"/>
        <family val="2"/>
      </rPr>
      <t xml:space="preserve">4
</t>
    </r>
    <r>
      <rPr>
        <sz val="10"/>
        <rFont val="Calibri"/>
        <family val="2"/>
      </rPr>
      <t xml:space="preserve">4
</t>
    </r>
    <r>
      <rPr>
        <sz val="10"/>
        <rFont val="Calibri"/>
        <family val="2"/>
      </rPr>
      <t xml:space="preserve">52
</t>
    </r>
    <r>
      <rPr>
        <sz val="10"/>
        <rFont val="Calibri"/>
        <family val="2"/>
      </rPr>
      <t xml:space="preserve">52
</t>
    </r>
    <r>
      <rPr>
        <sz val="10"/>
        <rFont val="Calibri"/>
        <family val="2"/>
      </rPr>
      <t>52</t>
    </r>
  </si>
  <si>
    <r>
      <rPr>
        <sz val="10"/>
        <rFont val="Calibri"/>
        <family val="2"/>
      </rPr>
      <t xml:space="preserve">80.00
</t>
    </r>
    <r>
      <rPr>
        <sz val="10"/>
        <rFont val="Calibri"/>
        <family val="2"/>
      </rPr>
      <t xml:space="preserve">80.00
</t>
    </r>
    <r>
      <rPr>
        <sz val="10"/>
        <rFont val="Calibri"/>
        <family val="2"/>
      </rPr>
      <t xml:space="preserve">5.20
</t>
    </r>
    <r>
      <rPr>
        <sz val="10"/>
        <rFont val="Calibri"/>
        <family val="2"/>
      </rPr>
      <t xml:space="preserve">4,326.40
</t>
    </r>
    <r>
      <rPr>
        <sz val="10"/>
        <rFont val="Calibri"/>
        <family val="2"/>
      </rPr>
      <t>119.60</t>
    </r>
  </si>
  <si>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This requires a detailed breakdown.  The grantee will need to provide an explanation of what items are needed for the event and why they are needed.  </t>
    </r>
  </si>
  <si>
    <t xml:space="preserve">                                    For example, if it is a kit – please provide a breakdown of what the kit includes.</t>
  </si>
  <si>
    <r>
      <rPr>
        <sz val="11"/>
        <rFont val="Symbol"/>
        <family val="1"/>
      </rPr>
      <t></t>
    </r>
    <r>
      <rPr>
        <sz val="11"/>
        <rFont val="Times New Roman"/>
        <family val="1"/>
      </rPr>
      <t xml:space="preserve">     </t>
    </r>
    <r>
      <rPr>
        <b/>
        <sz val="11"/>
        <rFont val="Calibri"/>
        <family val="2"/>
      </rPr>
      <t xml:space="preserve">Item </t>
    </r>
    <r>
      <rPr>
        <sz val="11"/>
        <rFont val="Calibri"/>
        <family val="2"/>
      </rPr>
      <t>– Place a description in this field.</t>
    </r>
  </si>
  <si>
    <r>
      <rPr>
        <sz val="11"/>
        <rFont val="Symbol"/>
        <family val="1"/>
      </rPr>
      <t></t>
    </r>
    <r>
      <rPr>
        <sz val="11"/>
        <rFont val="Times New Roman"/>
        <family val="1"/>
      </rPr>
      <t xml:space="preserve">     </t>
    </r>
    <r>
      <rPr>
        <b/>
        <sz val="11"/>
        <rFont val="Calibri"/>
        <family val="2"/>
      </rPr>
      <t xml:space="preserve">Unit Cost </t>
    </r>
    <r>
      <rPr>
        <sz val="11"/>
        <rFont val="Calibri"/>
        <family val="2"/>
      </rPr>
      <t>- The cost of the item. This field must be populated – (Do Not Leave Blank)</t>
    </r>
  </si>
  <si>
    <r>
      <rPr>
        <sz val="11"/>
        <rFont val="Symbol"/>
        <family val="1"/>
      </rPr>
      <t></t>
    </r>
    <r>
      <rPr>
        <sz val="11"/>
        <rFont val="Times New Roman"/>
        <family val="1"/>
      </rPr>
      <t xml:space="preserve">     </t>
    </r>
    <r>
      <rPr>
        <b/>
        <sz val="11"/>
        <rFont val="Calibri"/>
        <family val="2"/>
      </rPr>
      <t xml:space="preserve">Quantity </t>
    </r>
    <r>
      <rPr>
        <sz val="11"/>
        <rFont val="Calibri"/>
        <family val="2"/>
      </rPr>
      <t>- This number should be justifiable based on the number of participants.</t>
    </r>
  </si>
  <si>
    <r>
      <rPr>
        <b/>
        <u/>
        <sz val="14"/>
        <color rgb="FFFF0000"/>
        <rFont val="Calibri"/>
        <family val="2"/>
      </rPr>
      <t>M&amp;IE</t>
    </r>
  </si>
  <si>
    <r>
      <rPr>
        <sz val="11"/>
        <rFont val="Calibri"/>
        <family val="2"/>
      </rPr>
      <t>Meals and incidental expenses (portion of per diem) paid by the Department.</t>
    </r>
  </si>
  <si>
    <r>
      <rPr>
        <b/>
        <sz val="10"/>
        <rFont val="Calibri"/>
        <family val="2"/>
      </rPr>
      <t>Per Diem
Rate</t>
    </r>
  </si>
  <si>
    <t>No. of Travelers</t>
  </si>
  <si>
    <t>No. of Days</t>
  </si>
  <si>
    <r>
      <rPr>
        <b/>
        <sz val="10"/>
        <rFont val="Calibri"/>
        <family val="2"/>
      </rPr>
      <t xml:space="preserve">Instructor #1 = 6.5 days x $64 = $416 per diem
</t>
    </r>
    <r>
      <rPr>
        <sz val="10"/>
        <rFont val="Calibri"/>
        <family val="2"/>
      </rPr>
      <t xml:space="preserve">Day 1 - travel day at 75%                = .75 day =
</t>
    </r>
    <r>
      <rPr>
        <sz val="10"/>
        <rFont val="Calibri"/>
        <family val="2"/>
      </rPr>
      <t xml:space="preserve">$48
</t>
    </r>
    <r>
      <rPr>
        <sz val="10"/>
        <rFont val="Calibri"/>
        <family val="2"/>
      </rPr>
      <t xml:space="preserve">Day 2 -6 - on-site instruction at 100% = 5 days
</t>
    </r>
    <r>
      <rPr>
        <sz val="10"/>
        <rFont val="Calibri"/>
        <family val="2"/>
      </rPr>
      <t>= $64 per day</t>
    </r>
  </si>
  <si>
    <r>
      <rPr>
        <sz val="10"/>
        <rFont val="Calibri"/>
        <family val="2"/>
      </rPr>
      <t xml:space="preserve">ABC Instructor
</t>
    </r>
    <r>
      <rPr>
        <sz val="10"/>
        <rFont val="Calibri"/>
        <family val="2"/>
      </rPr>
      <t xml:space="preserve">#1 @ 6.5 days =
</t>
    </r>
    <r>
      <rPr>
        <sz val="10"/>
        <rFont val="Calibri"/>
        <family val="2"/>
      </rPr>
      <t xml:space="preserve">$  416
</t>
    </r>
    <r>
      <rPr>
        <sz val="10"/>
        <rFont val="Calibri"/>
        <family val="2"/>
      </rPr>
      <t xml:space="preserve">(1st/7th "travel" days @ 75% plus
</t>
    </r>
    <r>
      <rPr>
        <sz val="10"/>
        <rFont val="Calibri"/>
        <family val="2"/>
      </rPr>
      <t>5 on-site days @</t>
    </r>
  </si>
  <si>
    <r>
      <rPr>
        <sz val="10"/>
        <rFont val="Calibri"/>
        <family val="2"/>
      </rPr>
      <t xml:space="preserve">Day 7 - travel day at 75%                = .75 day =
</t>
    </r>
    <r>
      <rPr>
        <sz val="10"/>
        <rFont val="Calibri"/>
        <family val="2"/>
      </rPr>
      <t xml:space="preserve">$48
</t>
    </r>
    <r>
      <rPr>
        <b/>
        <sz val="10"/>
        <rFont val="Calibri"/>
        <family val="2"/>
      </rPr>
      <t xml:space="preserve">Staff #2 &amp; #3 = 4.5 days x $64 = $288 x 2 =
</t>
    </r>
    <r>
      <rPr>
        <b/>
        <sz val="10"/>
        <rFont val="Calibri"/>
        <family val="2"/>
      </rPr>
      <t xml:space="preserve">$576 per diem
</t>
    </r>
    <r>
      <rPr>
        <sz val="10"/>
        <rFont val="Calibri"/>
        <family val="2"/>
      </rPr>
      <t xml:space="preserve">Day 1 - travel day at 75%       = .75 day = $48 Day 2 – 4 on-site instruction at 100% = 3 days
</t>
    </r>
    <r>
      <rPr>
        <sz val="10"/>
        <rFont val="Calibri"/>
        <family val="2"/>
      </rPr>
      <t xml:space="preserve">= $64
</t>
    </r>
    <r>
      <rPr>
        <sz val="10"/>
        <rFont val="Calibri"/>
        <family val="2"/>
      </rPr>
      <t xml:space="preserve">Day 5 - on-site instruction &amp; travel day at 75%
</t>
    </r>
    <r>
      <rPr>
        <sz val="10"/>
        <rFont val="Calibri"/>
        <family val="2"/>
      </rPr>
      <t>= .75 day = $48</t>
    </r>
  </si>
  <si>
    <r>
      <rPr>
        <sz val="10"/>
        <rFont val="Calibri"/>
        <family val="2"/>
      </rPr>
      <t xml:space="preserve">100%)
</t>
    </r>
    <r>
      <rPr>
        <sz val="10"/>
        <rFont val="Calibri"/>
        <family val="2"/>
      </rPr>
      <t xml:space="preserve">ABC Staff #2 and
</t>
    </r>
    <r>
      <rPr>
        <sz val="10"/>
        <rFont val="Calibri"/>
        <family val="2"/>
      </rPr>
      <t xml:space="preserve">#3 @ 4.5 days =
</t>
    </r>
    <r>
      <rPr>
        <sz val="10"/>
        <rFont val="Calibri"/>
        <family val="2"/>
      </rPr>
      <t xml:space="preserve">$ 288
</t>
    </r>
    <r>
      <rPr>
        <sz val="10"/>
        <rFont val="Calibri"/>
        <family val="2"/>
      </rPr>
      <t>(1st/5th "travel" days @ 75% plus 3 on-site days @ 100%)</t>
    </r>
  </si>
  <si>
    <r>
      <rPr>
        <sz val="11"/>
        <rFont val="Symbol"/>
        <family val="1"/>
      </rPr>
      <t></t>
    </r>
    <r>
      <rPr>
        <sz val="11"/>
        <rFont val="Times New Roman"/>
        <family val="1"/>
      </rPr>
      <t xml:space="preserve">     </t>
    </r>
    <r>
      <rPr>
        <b/>
        <sz val="11"/>
        <rFont val="Calibri"/>
        <family val="2"/>
      </rPr>
      <t xml:space="preserve">Justification </t>
    </r>
    <r>
      <rPr>
        <sz val="11"/>
        <rFont val="Calibri"/>
        <family val="2"/>
      </rPr>
      <t>– This requires a detailed breakdown.  Please breakdown the number of travelers and who will be included (by name or title).  Give details of travel days vs. on-site days.  Be very specific.</t>
    </r>
  </si>
  <si>
    <r>
      <rPr>
        <sz val="11"/>
        <rFont val="Symbol"/>
        <family val="1"/>
      </rPr>
      <t></t>
    </r>
    <r>
      <rPr>
        <sz val="11"/>
        <rFont val="Times New Roman"/>
        <family val="1"/>
      </rPr>
      <t xml:space="preserve">     </t>
    </r>
    <r>
      <rPr>
        <b/>
        <sz val="11"/>
        <rFont val="Calibri"/>
        <family val="2"/>
      </rPr>
      <t xml:space="preserve">Description </t>
    </r>
    <r>
      <rPr>
        <sz val="11"/>
        <rFont val="Calibri"/>
        <family val="2"/>
      </rPr>
      <t>– Describe who will travel, the Travel Day vs. On-site Day breakdown.  The travel day and onsite day can be added together (above example) or as separate line items.</t>
    </r>
  </si>
  <si>
    <r>
      <rPr>
        <sz val="11"/>
        <rFont val="Symbol"/>
        <family val="1"/>
      </rPr>
      <t></t>
    </r>
    <r>
      <rPr>
        <sz val="11"/>
        <rFont val="Times New Roman"/>
        <family val="1"/>
      </rPr>
      <t xml:space="preserve">     </t>
    </r>
    <r>
      <rPr>
        <b/>
        <sz val="11"/>
        <rFont val="Calibri"/>
        <family val="2"/>
      </rPr>
      <t xml:space="preserve">Per Diem Rate </t>
    </r>
    <r>
      <rPr>
        <sz val="11"/>
        <rFont val="Calibri"/>
        <family val="2"/>
      </rPr>
      <t xml:space="preserve">– Must match the GSA Rate on the Submission Form (Section C) Actual Travel days should be calculated at 75% of per diem rate. </t>
    </r>
  </si>
  <si>
    <t xml:space="preserve">                                        (If you use a rate that is above the GSA rate, please indicate if you are using your organization’s travel policy.)   </t>
  </si>
  <si>
    <t xml:space="preserve">                                       However, if there are 30 or more attendees it is a requirement that you must use the GSA rate.</t>
  </si>
  <si>
    <r>
      <rPr>
        <sz val="11"/>
        <rFont val="Symbol"/>
        <family val="1"/>
      </rPr>
      <t></t>
    </r>
    <r>
      <rPr>
        <sz val="11"/>
        <rFont val="Times New Roman"/>
        <family val="1"/>
      </rPr>
      <t xml:space="preserve">     </t>
    </r>
    <r>
      <rPr>
        <b/>
        <sz val="11"/>
        <rFont val="Calibri"/>
        <family val="2"/>
      </rPr>
      <t xml:space="preserve">No. of Travelers </t>
    </r>
    <r>
      <rPr>
        <sz val="11"/>
        <rFont val="Calibri"/>
        <family val="2"/>
      </rPr>
      <t>– Should match the justification.</t>
    </r>
  </si>
  <si>
    <r>
      <rPr>
        <sz val="11"/>
        <rFont val="Symbol"/>
        <family val="1"/>
      </rPr>
      <t></t>
    </r>
    <r>
      <rPr>
        <sz val="11"/>
        <rFont val="Times New Roman"/>
        <family val="1"/>
      </rPr>
      <t xml:space="preserve">     </t>
    </r>
    <r>
      <rPr>
        <b/>
        <sz val="11"/>
        <rFont val="Calibri"/>
        <family val="2"/>
      </rPr>
      <t xml:space="preserve">No. of Days </t>
    </r>
    <r>
      <rPr>
        <sz val="11"/>
        <rFont val="Calibri"/>
        <family val="2"/>
      </rPr>
      <t>– Number of Days traveling should match the justification.</t>
    </r>
  </si>
  <si>
    <r>
      <rPr>
        <b/>
        <sz val="11"/>
        <rFont val="Calibri"/>
        <family val="2"/>
      </rPr>
      <t>If meals are provided, the meal must be deducted from the claimed M&amp;IE.</t>
    </r>
  </si>
  <si>
    <r>
      <rPr>
        <b/>
        <u/>
        <sz val="14"/>
        <color rgb="FFFF0000"/>
        <rFont val="Calibri"/>
        <family val="2"/>
      </rPr>
      <t>LODGING</t>
    </r>
  </si>
  <si>
    <r>
      <rPr>
        <sz val="11"/>
        <rFont val="Calibri"/>
        <family val="2"/>
      </rPr>
      <t>Hotel accommodations required for participants.</t>
    </r>
  </si>
  <si>
    <t>No. of Nights</t>
  </si>
  <si>
    <r>
      <rPr>
        <sz val="10"/>
        <rFont val="Calibri"/>
        <family val="2"/>
      </rPr>
      <t xml:space="preserve">$158/night government rate plus taxes of 10.4% tax
</t>
    </r>
    <r>
      <rPr>
        <sz val="10"/>
        <rFont val="Calibri"/>
        <family val="2"/>
      </rPr>
      <t xml:space="preserve">=$174.43/night
</t>
    </r>
    <r>
      <rPr>
        <sz val="10"/>
        <rFont val="Calibri"/>
        <family val="2"/>
      </rPr>
      <t xml:space="preserve">Instructor #1 -  = 6 nights
</t>
    </r>
    <r>
      <rPr>
        <sz val="10"/>
        <rFont val="Calibri"/>
        <family val="2"/>
      </rPr>
      <t xml:space="preserve">Staff #2 - = 4 nights TOTAL = 10 nights
</t>
    </r>
    <r>
      <rPr>
        <sz val="10"/>
        <rFont val="Calibri"/>
        <family val="2"/>
      </rPr>
      <t>Total = 10 nights lodging = $1744.30</t>
    </r>
  </si>
  <si>
    <r>
      <rPr>
        <sz val="10"/>
        <rFont val="Calibri"/>
        <family val="2"/>
      </rPr>
      <t xml:space="preserve">Instructor #1 @
</t>
    </r>
    <r>
      <rPr>
        <sz val="10"/>
        <rFont val="Calibri"/>
        <family val="2"/>
      </rPr>
      <t xml:space="preserve">$158/night + 10.4% tax = $174.43 x 6 nights = $1046.58 Hotel Tax
</t>
    </r>
    <r>
      <rPr>
        <sz val="10"/>
        <rFont val="Calibri"/>
        <family val="2"/>
      </rPr>
      <t xml:space="preserve">Staff #2 @
</t>
    </r>
    <r>
      <rPr>
        <sz val="10"/>
        <rFont val="Calibri"/>
        <family val="2"/>
      </rPr>
      <t xml:space="preserve">$158/night + 10.4% tax = $174.43 x 4
</t>
    </r>
    <r>
      <rPr>
        <sz val="10"/>
        <rFont val="Calibri"/>
        <family val="2"/>
      </rPr>
      <t>nights = $697.72</t>
    </r>
  </si>
  <si>
    <r>
      <rPr>
        <sz val="10"/>
        <rFont val="Calibri"/>
        <family val="2"/>
      </rPr>
      <t xml:space="preserve">174.43
</t>
    </r>
    <r>
      <rPr>
        <sz val="10"/>
        <rFont val="Calibri"/>
        <family val="2"/>
      </rPr>
      <t>174.43</t>
    </r>
  </si>
  <si>
    <r>
      <rPr>
        <sz val="10"/>
        <rFont val="Calibri"/>
        <family val="2"/>
      </rPr>
      <t xml:space="preserve">1
</t>
    </r>
    <r>
      <rPr>
        <sz val="10"/>
        <rFont val="Calibri"/>
        <family val="2"/>
      </rPr>
      <t>1</t>
    </r>
  </si>
  <si>
    <r>
      <rPr>
        <sz val="10"/>
        <rFont val="Calibri"/>
        <family val="2"/>
      </rPr>
      <t xml:space="preserve">6
</t>
    </r>
    <r>
      <rPr>
        <sz val="10"/>
        <rFont val="Calibri"/>
        <family val="2"/>
      </rPr>
      <t>4</t>
    </r>
  </si>
  <si>
    <r>
      <rPr>
        <sz val="10"/>
        <rFont val="Calibri"/>
        <family val="2"/>
      </rPr>
      <t xml:space="preserve">1046.58
</t>
    </r>
    <r>
      <rPr>
        <sz val="10"/>
        <rFont val="Calibri"/>
        <family val="2"/>
      </rPr>
      <t>697.72</t>
    </r>
  </si>
  <si>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The justification should equal the computation provided for no. of travelers and number of nights.  Taxes should also be included in the justification.  </t>
    </r>
  </si>
  <si>
    <t xml:space="preserve">                                   If no taxes are being charged, it will also need to be stated in the justification.</t>
  </si>
  <si>
    <r>
      <rPr>
        <sz val="11"/>
        <rFont val="Symbol"/>
        <family val="1"/>
      </rPr>
      <t></t>
    </r>
    <r>
      <rPr>
        <sz val="11"/>
        <rFont val="Times New Roman"/>
        <family val="1"/>
      </rPr>
      <t xml:space="preserve">     </t>
    </r>
    <r>
      <rPr>
        <b/>
        <sz val="11"/>
        <rFont val="Calibri"/>
        <family val="2"/>
      </rPr>
      <t xml:space="preserve">Description – </t>
    </r>
    <r>
      <rPr>
        <sz val="11"/>
        <rFont val="Calibri"/>
        <family val="2"/>
      </rPr>
      <t>Hotel Rate and Hotel Tax can be shown on the same line or separated.</t>
    </r>
  </si>
  <si>
    <r>
      <rPr>
        <sz val="11"/>
        <rFont val="Symbol"/>
        <family val="1"/>
      </rPr>
      <t></t>
    </r>
    <r>
      <rPr>
        <sz val="11"/>
        <rFont val="Times New Roman"/>
        <family val="1"/>
      </rPr>
      <t xml:space="preserve">     </t>
    </r>
    <r>
      <rPr>
        <b/>
        <sz val="11"/>
        <rFont val="Calibri"/>
        <family val="2"/>
      </rPr>
      <t xml:space="preserve">Lodging Rate </t>
    </r>
    <r>
      <rPr>
        <sz val="11"/>
        <rFont val="Calibri"/>
        <family val="2"/>
      </rPr>
      <t>– This rate should equal the hotel contract rate, and should not exceed the GSA rate.</t>
    </r>
  </si>
  <si>
    <r>
      <rPr>
        <sz val="11"/>
        <rFont val="Symbol"/>
        <family val="1"/>
      </rPr>
      <t></t>
    </r>
    <r>
      <rPr>
        <sz val="11"/>
        <rFont val="Times New Roman"/>
        <family val="1"/>
      </rPr>
      <t xml:space="preserve">     </t>
    </r>
    <r>
      <rPr>
        <b/>
        <sz val="11"/>
        <rFont val="Calibri"/>
        <family val="2"/>
      </rPr>
      <t xml:space="preserve">No. of Travelers </t>
    </r>
    <r>
      <rPr>
        <sz val="11"/>
        <rFont val="Calibri"/>
        <family val="2"/>
      </rPr>
      <t>– Should correspond with number or travelers listed in the justification.</t>
    </r>
  </si>
  <si>
    <r>
      <rPr>
        <sz val="11"/>
        <rFont val="Symbol"/>
        <family val="1"/>
      </rPr>
      <t></t>
    </r>
    <r>
      <rPr>
        <sz val="11"/>
        <rFont val="Times New Roman"/>
        <family val="1"/>
      </rPr>
      <t xml:space="preserve">     </t>
    </r>
    <r>
      <rPr>
        <b/>
        <sz val="11"/>
        <rFont val="Calibri"/>
        <family val="2"/>
      </rPr>
      <t xml:space="preserve">No. of Nights </t>
    </r>
    <r>
      <rPr>
        <sz val="11"/>
        <rFont val="Calibri"/>
        <family val="2"/>
      </rPr>
      <t>– Should correspond with the M&amp;IE section.</t>
    </r>
  </si>
  <si>
    <r>
      <rPr>
        <b/>
        <u/>
        <sz val="14"/>
        <color rgb="FFFF0000"/>
        <rFont val="Calibri"/>
        <family val="2"/>
      </rPr>
      <t>TRANSPORTATION</t>
    </r>
  </si>
  <si>
    <r>
      <rPr>
        <sz val="11"/>
        <rFont val="Calibri"/>
        <family val="2"/>
      </rPr>
      <t>Common Carrier Transportation for commuting to conference for all participants that require transportation.</t>
    </r>
  </si>
  <si>
    <r>
      <rPr>
        <sz val="10"/>
        <rFont val="Calibri"/>
        <family val="2"/>
      </rPr>
      <t xml:space="preserve">Airfare estimated cost:
</t>
    </r>
    <r>
      <rPr>
        <sz val="10"/>
        <rFont val="Calibri"/>
        <family val="2"/>
      </rPr>
      <t xml:space="preserve">$550/flight x 5 = $2750
</t>
    </r>
    <r>
      <rPr>
        <sz val="10"/>
        <rFont val="Calibri"/>
        <family val="2"/>
      </rPr>
      <t xml:space="preserve">Check baggage fees estimated cost:
</t>
    </r>
    <r>
      <rPr>
        <sz val="10"/>
        <rFont val="Calibri"/>
        <family val="2"/>
      </rPr>
      <t xml:space="preserve">$ 50/checked baggage x 5 = $250
</t>
    </r>
    <r>
      <rPr>
        <sz val="10"/>
        <rFont val="Calibri"/>
        <family val="2"/>
      </rPr>
      <t>= $3,000</t>
    </r>
  </si>
  <si>
    <r>
      <rPr>
        <sz val="10"/>
        <rFont val="Calibri"/>
        <family val="2"/>
      </rPr>
      <t xml:space="preserve">Flight – round trip
</t>
    </r>
    <r>
      <rPr>
        <sz val="10"/>
        <rFont val="Calibri"/>
        <family val="2"/>
      </rPr>
      <t>Baggage – roundtrip</t>
    </r>
  </si>
  <si>
    <r>
      <rPr>
        <sz val="10"/>
        <rFont val="Calibri"/>
        <family val="2"/>
      </rPr>
      <t xml:space="preserve">550.00
</t>
    </r>
    <r>
      <rPr>
        <sz val="10"/>
        <rFont val="Calibri"/>
        <family val="2"/>
      </rPr>
      <t>50.00</t>
    </r>
  </si>
  <si>
    <r>
      <rPr>
        <sz val="10"/>
        <rFont val="Calibri"/>
        <family val="2"/>
      </rPr>
      <t xml:space="preserve">5
</t>
    </r>
    <r>
      <rPr>
        <sz val="10"/>
        <rFont val="Calibri"/>
        <family val="2"/>
      </rPr>
      <t>5</t>
    </r>
  </si>
  <si>
    <r>
      <rPr>
        <sz val="10"/>
        <rFont val="Calibri"/>
        <family val="2"/>
      </rPr>
      <t xml:space="preserve">2750.00
</t>
    </r>
    <r>
      <rPr>
        <sz val="10"/>
        <rFont val="Calibri"/>
        <family val="2"/>
      </rPr>
      <t>250.00</t>
    </r>
  </si>
  <si>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The justification should include transportation source (i.e. airplane, train, etc.).  Please include if baggage fees are included in the calculation.  </t>
    </r>
  </si>
  <si>
    <t xml:space="preserve">                                   If not, it must be stated that baggage fees are not included.</t>
  </si>
  <si>
    <r>
      <rPr>
        <sz val="11"/>
        <rFont val="Symbol"/>
        <family val="1"/>
      </rPr>
      <t></t>
    </r>
    <r>
      <rPr>
        <sz val="11"/>
        <rFont val="Times New Roman"/>
        <family val="1"/>
      </rPr>
      <t xml:space="preserve">     </t>
    </r>
    <r>
      <rPr>
        <b/>
        <sz val="11"/>
        <rFont val="Calibri"/>
        <family val="2"/>
      </rPr>
      <t xml:space="preserve">Description – </t>
    </r>
    <r>
      <rPr>
        <sz val="11"/>
        <rFont val="Calibri"/>
        <family val="2"/>
      </rPr>
      <t>Indicate mode of transportation and if it is roundtrip.</t>
    </r>
  </si>
  <si>
    <r>
      <rPr>
        <sz val="11"/>
        <rFont val="Symbol"/>
        <family val="1"/>
      </rPr>
      <t></t>
    </r>
    <r>
      <rPr>
        <sz val="11"/>
        <rFont val="Times New Roman"/>
        <family val="1"/>
      </rPr>
      <t xml:space="preserve">     </t>
    </r>
    <r>
      <rPr>
        <b/>
        <sz val="11"/>
        <rFont val="Calibri"/>
        <family val="2"/>
      </rPr>
      <t xml:space="preserve">Rate </t>
    </r>
    <r>
      <rPr>
        <sz val="11"/>
        <rFont val="Calibri"/>
        <family val="2"/>
      </rPr>
      <t>– Indicate the travel rate.</t>
    </r>
  </si>
  <si>
    <r>
      <rPr>
        <sz val="11"/>
        <rFont val="Symbol"/>
        <family val="1"/>
      </rPr>
      <t></t>
    </r>
    <r>
      <rPr>
        <sz val="11"/>
        <rFont val="Times New Roman"/>
        <family val="1"/>
      </rPr>
      <t xml:space="preserve">     </t>
    </r>
    <r>
      <rPr>
        <b/>
        <sz val="11"/>
        <rFont val="Calibri"/>
        <family val="2"/>
      </rPr>
      <t>No</t>
    </r>
    <r>
      <rPr>
        <sz val="11"/>
        <rFont val="Calibri"/>
        <family val="2"/>
      </rPr>
      <t xml:space="preserve">. </t>
    </r>
    <r>
      <rPr>
        <b/>
        <sz val="11"/>
        <rFont val="Calibri"/>
        <family val="2"/>
      </rPr>
      <t xml:space="preserve">of Travelers </t>
    </r>
    <r>
      <rPr>
        <sz val="11"/>
        <rFont val="Calibri"/>
        <family val="2"/>
      </rPr>
      <t>– Number of travelers that require common carrier transportation.</t>
    </r>
  </si>
  <si>
    <r>
      <rPr>
        <b/>
        <u/>
        <sz val="14"/>
        <color rgb="FFFF0000"/>
        <rFont val="Calibri"/>
        <family val="2"/>
      </rPr>
      <t>LOCAL TRANSPORTATION</t>
    </r>
  </si>
  <si>
    <r>
      <rPr>
        <sz val="11"/>
        <rFont val="Calibri"/>
        <family val="2"/>
      </rPr>
      <t>Transportation Expenses associated with the conference for participants including: airport parking fees, rental car, mileage, etc</t>
    </r>
    <r>
      <rPr>
        <sz val="10"/>
        <rFont val="Calibri"/>
        <family val="2"/>
      </rPr>
      <t>.</t>
    </r>
  </si>
  <si>
    <r>
      <rPr>
        <b/>
        <sz val="10"/>
        <rFont val="Calibri"/>
        <family val="2"/>
      </rPr>
      <t>No. of Trips,miles, vehicles,
persons</t>
    </r>
  </si>
  <si>
    <t>Unit (miles, people, trips)</t>
  </si>
  <si>
    <r>
      <rPr>
        <sz val="10"/>
        <rFont val="Calibri"/>
        <family val="2"/>
      </rPr>
      <t xml:space="preserve">ABC instructor #1 = $  417
</t>
    </r>
    <r>
      <rPr>
        <sz val="10"/>
        <rFont val="Calibri"/>
        <family val="2"/>
      </rPr>
      <t xml:space="preserve">(taxi rides to/from hotel airport $50 x 2 =
</t>
    </r>
    <r>
      <rPr>
        <sz val="10"/>
        <rFont val="Calibri"/>
        <family val="2"/>
      </rPr>
      <t xml:space="preserve">$100, airport prkg $30/day x 7 = $210, mileage home/airport 100 miles x .535/mile x 2 trips = $107)
</t>
    </r>
    <r>
      <rPr>
        <sz val="10"/>
        <rFont val="Calibri"/>
        <family val="2"/>
      </rPr>
      <t xml:space="preserve">ABC instructor #2 = $  357
</t>
    </r>
    <r>
      <rPr>
        <sz val="10"/>
        <rFont val="Calibri"/>
        <family val="2"/>
      </rPr>
      <t>(taxi rides to/from hotel airport $50 x 2 =</t>
    </r>
  </si>
  <si>
    <r>
      <rPr>
        <sz val="10"/>
        <rFont val="Calibri"/>
        <family val="2"/>
      </rPr>
      <t xml:space="preserve">Taxi
</t>
    </r>
    <r>
      <rPr>
        <sz val="10"/>
        <rFont val="Calibri"/>
        <family val="2"/>
      </rPr>
      <t xml:space="preserve">(2 rides x $50 x 2 instructors)
</t>
    </r>
    <r>
      <rPr>
        <sz val="10"/>
        <rFont val="Calibri"/>
        <family val="2"/>
      </rPr>
      <t>Parking Fees (12 days x $30) Airport</t>
    </r>
  </si>
  <si>
    <r>
      <rPr>
        <sz val="10"/>
        <rFont val="Calibri"/>
        <family val="2"/>
      </rPr>
      <t xml:space="preserve">50
</t>
    </r>
    <r>
      <rPr>
        <sz val="10"/>
        <rFont val="Calibri"/>
        <family val="2"/>
      </rPr>
      <t>30</t>
    </r>
  </si>
  <si>
    <r>
      <rPr>
        <sz val="10"/>
        <rFont val="Calibri"/>
        <family val="2"/>
      </rPr>
      <t xml:space="preserve">4
</t>
    </r>
    <r>
      <rPr>
        <sz val="10"/>
        <rFont val="Calibri"/>
        <family val="2"/>
      </rPr>
      <t>12</t>
    </r>
  </si>
  <si>
    <r>
      <rPr>
        <sz val="10"/>
        <rFont val="Calibri"/>
        <family val="2"/>
      </rPr>
      <t xml:space="preserve">trips
</t>
    </r>
    <r>
      <rPr>
        <sz val="10"/>
        <rFont val="Calibri"/>
        <family val="2"/>
      </rPr>
      <t>Days</t>
    </r>
  </si>
  <si>
    <r>
      <rPr>
        <sz val="10"/>
        <rFont val="Calibri"/>
        <family val="2"/>
      </rPr>
      <t xml:space="preserve">200.00
</t>
    </r>
    <r>
      <rPr>
        <sz val="10"/>
        <rFont val="Calibri"/>
        <family val="2"/>
      </rPr>
      <t>360.00</t>
    </r>
  </si>
  <si>
    <r>
      <rPr>
        <sz val="10"/>
        <rFont val="Calibri"/>
        <family val="2"/>
      </rPr>
      <t>$100, airport prkg $30/day x 5 = $150, mileage home/airport 100 miles x .535/mile x 2 trips = $107)</t>
    </r>
  </si>
  <si>
    <r>
      <rPr>
        <sz val="10"/>
        <rFont val="Calibri"/>
        <family val="2"/>
      </rPr>
      <t xml:space="preserve">POV (mileage) (100 miles x 2 x
</t>
    </r>
    <r>
      <rPr>
        <sz val="10"/>
        <rFont val="Calibri"/>
        <family val="2"/>
      </rPr>
      <t xml:space="preserve">$$.0535 x
</t>
    </r>
    <r>
      <rPr>
        <sz val="10"/>
        <rFont val="Calibri"/>
        <family val="2"/>
      </rPr>
      <t>2instructors)</t>
    </r>
  </si>
  <si>
    <r>
      <rPr>
        <sz val="10"/>
        <rFont val="Calibri"/>
        <family val="2"/>
      </rPr>
      <t>Miles</t>
    </r>
  </si>
  <si>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The justification should be detailed.  It includes: Taxi, Parking fees, shuttle service, mileage, etc. Please describe how each item cost was determined.  </t>
    </r>
  </si>
  <si>
    <t xml:space="preserve">                                    For example, if mileage is included, please explain how the mileage was determined.</t>
  </si>
  <si>
    <r>
      <rPr>
        <sz val="11"/>
        <rFont val="Symbol"/>
        <family val="1"/>
      </rPr>
      <t></t>
    </r>
    <r>
      <rPr>
        <sz val="11"/>
        <rFont val="Times New Roman"/>
        <family val="1"/>
      </rPr>
      <t xml:space="preserve">     </t>
    </r>
    <r>
      <rPr>
        <b/>
        <sz val="11"/>
        <rFont val="Calibri"/>
        <family val="2"/>
      </rPr>
      <t xml:space="preserve">Item – </t>
    </r>
    <r>
      <rPr>
        <sz val="11"/>
        <rFont val="Calibri"/>
        <family val="2"/>
      </rPr>
      <t>Each service should be broken out by line (example above).</t>
    </r>
  </si>
  <si>
    <r>
      <rPr>
        <sz val="11"/>
        <rFont val="Symbol"/>
        <family val="1"/>
      </rPr>
      <t></t>
    </r>
    <r>
      <rPr>
        <sz val="11"/>
        <rFont val="Times New Roman"/>
        <family val="1"/>
      </rPr>
      <t xml:space="preserve">     </t>
    </r>
    <r>
      <rPr>
        <b/>
        <sz val="11"/>
        <rFont val="Calibri"/>
        <family val="2"/>
      </rPr>
      <t xml:space="preserve">Cost/Rate </t>
    </r>
    <r>
      <rPr>
        <sz val="11"/>
        <rFont val="Calibri"/>
        <family val="2"/>
      </rPr>
      <t>– Cost should be reasonable and justifiable.</t>
    </r>
  </si>
  <si>
    <r>
      <rPr>
        <sz val="11"/>
        <rFont val="Symbol"/>
        <family val="1"/>
      </rPr>
      <t></t>
    </r>
    <r>
      <rPr>
        <sz val="11"/>
        <rFont val="Times New Roman"/>
        <family val="1"/>
      </rPr>
      <t xml:space="preserve">     </t>
    </r>
    <r>
      <rPr>
        <b/>
        <sz val="11"/>
        <rFont val="Calibri"/>
        <family val="2"/>
      </rPr>
      <t xml:space="preserve">No. of Trips </t>
    </r>
    <r>
      <rPr>
        <sz val="11"/>
        <rFont val="Calibri"/>
        <family val="2"/>
      </rPr>
      <t>– Please include the number by: trip, miles, person, etc. *Do Not Leave Blank</t>
    </r>
  </si>
  <si>
    <r>
      <rPr>
        <sz val="11"/>
        <rFont val="Symbol"/>
        <family val="1"/>
      </rPr>
      <t></t>
    </r>
    <r>
      <rPr>
        <sz val="11"/>
        <rFont val="Times New Roman"/>
        <family val="1"/>
      </rPr>
      <t xml:space="preserve">     </t>
    </r>
    <r>
      <rPr>
        <b/>
        <sz val="11"/>
        <rFont val="Calibri"/>
        <family val="2"/>
      </rPr>
      <t xml:space="preserve">Unit </t>
    </r>
    <r>
      <rPr>
        <sz val="11"/>
        <rFont val="Calibri"/>
        <family val="2"/>
      </rPr>
      <t>– Please describe how you are calculating costs: by – trip, miles, person, etc. - *</t>
    </r>
    <r>
      <rPr>
        <b/>
        <sz val="11"/>
        <rFont val="Calibri"/>
        <family val="2"/>
      </rPr>
      <t>Do not leave blank or place numbers in this field.</t>
    </r>
  </si>
  <si>
    <r>
      <rPr>
        <sz val="11"/>
        <rFont val="Calibri"/>
        <family val="2"/>
      </rPr>
      <t>*DOJ Attendee Local Transportation should be separate.</t>
    </r>
  </si>
  <si>
    <r>
      <rPr>
        <b/>
        <u/>
        <sz val="14"/>
        <color rgb="FFFF0000"/>
        <rFont val="Calibri"/>
        <family val="2"/>
      </rPr>
      <t>LOGISTICAL PLANNER</t>
    </r>
  </si>
  <si>
    <t>Plans the logistics to hold a conference, which may include: recommending venues, advertising, setting the stage and audio-visual equipment, securing hotel rooms,</t>
  </si>
  <si>
    <t xml:space="preserve"> interacting with caterers, travel reservations, handling registration, etc.</t>
  </si>
  <si>
    <t>Name&amp; Title</t>
  </si>
  <si>
    <t>No. of Hours/Days</t>
  </si>
  <si>
    <r>
      <rPr>
        <b/>
        <sz val="10"/>
        <color theme="3" tint="-0.499984740745262"/>
        <rFont val="Calibri"/>
        <family val="2"/>
      </rPr>
      <t>Unit Type (Hours,
Days)</t>
    </r>
  </si>
  <si>
    <r>
      <rPr>
        <sz val="10"/>
        <rFont val="Calibri"/>
        <family val="2"/>
      </rPr>
      <t xml:space="preserve">Staff time allocated for logistical planning including:
</t>
    </r>
    <r>
      <rPr>
        <sz val="10"/>
        <rFont val="Calibri"/>
        <family val="2"/>
      </rPr>
      <t xml:space="preserve">•        flight arrangements; hotel arrangements; putting up a registration page and continuously managing attendees; updating the website with the new training, creating &amp; sending marketing emails; creating registration and conference handouts and shipping them, etc. – 16 hours (off-site)
</t>
    </r>
    <r>
      <rPr>
        <sz val="10"/>
        <rFont val="Calibri"/>
        <family val="2"/>
      </rPr>
      <t xml:space="preserve">•        Traveling to and from the location – 10 hours (off- site)
</t>
    </r>
    <r>
      <rPr>
        <sz val="10"/>
        <rFont val="Calibri"/>
        <family val="2"/>
      </rPr>
      <t xml:space="preserve">•        Time spent in prep time before even – 7 hours (on- site)
</t>
    </r>
    <r>
      <rPr>
        <sz val="10"/>
        <rFont val="Calibri"/>
        <family val="2"/>
      </rPr>
      <t xml:space="preserve">•        On the days of the event: assists speakers with set up of projector, sound, lighting, time management, trouble shoot any issues - 8 hours (on-site)
</t>
    </r>
    <r>
      <rPr>
        <sz val="10"/>
        <rFont val="Calibri"/>
        <family val="2"/>
      </rPr>
      <t xml:space="preserve">•        Staff provides certificates of completion – 1 hour (off-site)
</t>
    </r>
    <r>
      <rPr>
        <sz val="10"/>
        <rFont val="Calibri"/>
        <family val="2"/>
      </rPr>
      <t xml:space="preserve">•        Enters pre/post tests and evaluations and creates postmortem document – 3 hours (off-site)
</t>
    </r>
    <r>
      <rPr>
        <sz val="10"/>
        <rFont val="Calibri"/>
        <family val="2"/>
      </rPr>
      <t xml:space="preserve">Off-Site Time – approx. 30 hrs On-Site Time – approx. 15 hrs
</t>
    </r>
    <r>
      <rPr>
        <sz val="10"/>
        <rFont val="Calibri"/>
        <family val="2"/>
      </rPr>
      <t xml:space="preserve">Staffs attending this event are salaried employees of the
</t>
    </r>
    <r>
      <rPr>
        <sz val="10"/>
        <rFont val="Calibri"/>
        <family val="2"/>
      </rPr>
      <t>ABC Foundation and fringe benefits are $7.98 and</t>
    </r>
  </si>
  <si>
    <r>
      <rPr>
        <sz val="10"/>
        <rFont val="Calibri"/>
        <family val="2"/>
      </rPr>
      <t>Employee 1</t>
    </r>
  </si>
  <si>
    <r>
      <rPr>
        <sz val="10"/>
        <rFont val="Calibri"/>
        <family val="2"/>
      </rPr>
      <t>Hours</t>
    </r>
  </si>
  <si>
    <r>
      <rPr>
        <sz val="10"/>
        <rFont val="Calibri"/>
        <family val="2"/>
      </rPr>
      <t xml:space="preserve">included in the hourly rate; their salaries include time spent planning the event, traveling to and from the location and includes their time spent in prep time before, during and after the event.  On the days of the event, staff work approximately 8 hrs.  Confirm all training materials arrived at hotel and are in proper condition.  Make copies if needed or pick up any supplies for training.  While on-site, staff registers attendees, provides materials to attendees, conducts pre/post test. Responsible for sign in sheets and evaluations and is available for any housekeeping issues and registration of late arrivals.  Staff provides certificates of completion. (45 hrs)
</t>
    </r>
    <r>
      <rPr>
        <sz val="10"/>
        <rFont val="Calibri"/>
        <family val="2"/>
      </rPr>
      <t xml:space="preserve">Off-Site Time – approx. 30 hrs
</t>
    </r>
    <r>
      <rPr>
        <sz val="10"/>
        <rFont val="Calibri"/>
        <family val="2"/>
      </rPr>
      <t>On-Site Time – approx. 15 hrs</t>
    </r>
  </si>
  <si>
    <r>
      <rPr>
        <sz val="11"/>
        <rFont val="Symbol"/>
        <family val="1"/>
      </rPr>
      <t></t>
    </r>
    <r>
      <rPr>
        <sz val="11"/>
        <rFont val="Times New Roman"/>
        <family val="1"/>
      </rPr>
      <t xml:space="preserve">     </t>
    </r>
    <r>
      <rPr>
        <b/>
        <sz val="11"/>
        <rFont val="Calibri"/>
        <family val="2"/>
      </rPr>
      <t xml:space="preserve">Justification </t>
    </r>
    <r>
      <rPr>
        <sz val="11"/>
        <rFont val="Calibri"/>
        <family val="2"/>
      </rPr>
      <t>– The justification should be very detailed.  Please breakdown duties being performed by task for the logistical planner to support the number of hours.  I</t>
    </r>
  </si>
  <si>
    <t xml:space="preserve">                                   If staff is included, please confirm if staff attending will be compensated for time spent traveling.  If so, the costs will need to be included in this request.  Please include if planners rates are inclusive </t>
  </si>
  <si>
    <t xml:space="preserve">                                   of fringe benefits. If fringe benefits are not included, please state how they will be provided.  Please ensure all tasks are logistical in nature and not programmatic.  </t>
  </si>
  <si>
    <t xml:space="preserve">                                  If the same person will be doing both functions, then it must be accounted for in each section separately.</t>
  </si>
  <si>
    <r>
      <rPr>
        <sz val="11"/>
        <rFont val="Symbol"/>
        <family val="1"/>
      </rPr>
      <t></t>
    </r>
    <r>
      <rPr>
        <sz val="11"/>
        <rFont val="Times New Roman"/>
        <family val="1"/>
      </rPr>
      <t xml:space="preserve">     </t>
    </r>
    <r>
      <rPr>
        <b/>
        <sz val="11"/>
        <rFont val="Calibri"/>
        <family val="2"/>
      </rPr>
      <t xml:space="preserve">Name &amp; Title – </t>
    </r>
    <r>
      <rPr>
        <sz val="11"/>
        <rFont val="Calibri"/>
        <family val="2"/>
      </rPr>
      <t>Person Name and Title (indicate if the person is staff or consultant)</t>
    </r>
  </si>
  <si>
    <r>
      <rPr>
        <sz val="11"/>
        <rFont val="Symbol"/>
        <family val="1"/>
      </rPr>
      <t></t>
    </r>
    <r>
      <rPr>
        <sz val="11"/>
        <rFont val="Times New Roman"/>
        <family val="1"/>
      </rPr>
      <t xml:space="preserve">     </t>
    </r>
    <r>
      <rPr>
        <b/>
        <sz val="11"/>
        <rFont val="Calibri"/>
        <family val="2"/>
      </rPr>
      <t xml:space="preserve">Cost/Rate </t>
    </r>
    <r>
      <rPr>
        <sz val="11"/>
        <rFont val="Calibri"/>
        <family val="2"/>
      </rPr>
      <t>–  Staff/Salary/Consultant Rate (include fringe benefits if applicable for staff).</t>
    </r>
  </si>
  <si>
    <r>
      <rPr>
        <sz val="11"/>
        <rFont val="Symbol"/>
        <family val="1"/>
      </rPr>
      <t></t>
    </r>
    <r>
      <rPr>
        <sz val="11"/>
        <rFont val="Times New Roman"/>
        <family val="1"/>
      </rPr>
      <t xml:space="preserve">     </t>
    </r>
    <r>
      <rPr>
        <b/>
        <sz val="11"/>
        <rFont val="Calibri"/>
        <family val="2"/>
      </rPr>
      <t xml:space="preserve">No. of Hours/Days </t>
    </r>
    <r>
      <rPr>
        <sz val="11"/>
        <rFont val="Calibri"/>
        <family val="2"/>
      </rPr>
      <t>– The hours should be reasonable based on the event.  Ensure that it is not excessive.</t>
    </r>
  </si>
  <si>
    <r>
      <rPr>
        <sz val="11"/>
        <rFont val="Symbol"/>
        <family val="1"/>
      </rPr>
      <t></t>
    </r>
    <r>
      <rPr>
        <sz val="11"/>
        <rFont val="Times New Roman"/>
        <family val="1"/>
      </rPr>
      <t xml:space="preserve">     </t>
    </r>
    <r>
      <rPr>
        <b/>
        <sz val="11"/>
        <rFont val="Calibri"/>
        <family val="2"/>
      </rPr>
      <t xml:space="preserve">Unit Type </t>
    </r>
    <r>
      <rPr>
        <sz val="11"/>
        <rFont val="Calibri"/>
        <family val="2"/>
      </rPr>
      <t>– Please complete the Unit Column.  Indicate if it is by Hours or Days - *</t>
    </r>
    <r>
      <rPr>
        <b/>
        <sz val="11"/>
        <rFont val="Calibri"/>
        <family val="2"/>
      </rPr>
      <t>Do not leave blank or place a number in this field.</t>
    </r>
  </si>
  <si>
    <t xml:space="preserve">                               Please ensure that the logistical planning threshold is not exceeded which is based on direct costs and indirect costs for</t>
  </si>
  <si>
    <t xml:space="preserve">                               logistical planner plus the indirect on staff transportation, local transportation, meals and lodging.  The threshold is</t>
  </si>
  <si>
    <t xml:space="preserve">                              $50 for each attendee not to exceed $8750.  If so, please lower the costs to meet the threshold or provide a detailed explanation </t>
  </si>
  <si>
    <t xml:space="preserve">                              as to why the threshold was exceeded for logistical planning and JMD approval would be required.</t>
  </si>
  <si>
    <r>
      <rPr>
        <b/>
        <u/>
        <sz val="14"/>
        <color rgb="FFFF0000"/>
        <rFont val="Calibri"/>
        <family val="2"/>
      </rPr>
      <t>PROGRAMMATIC PLANNER</t>
    </r>
  </si>
  <si>
    <r>
      <rPr>
        <sz val="11"/>
        <rFont val="Calibri"/>
        <family val="2"/>
      </rPr>
      <t>Plans and develops the conference agenda, content, and written materials.  May identify subject matter experts and conference participants.</t>
    </r>
  </si>
  <si>
    <t>Cost/ Rate</t>
  </si>
  <si>
    <r>
      <rPr>
        <b/>
        <sz val="10"/>
        <rFont val="Calibri"/>
        <family val="2"/>
      </rPr>
      <t>No. of Hours/D
ays</t>
    </r>
  </si>
  <si>
    <r>
      <rPr>
        <b/>
        <sz val="10"/>
        <rFont val="Calibri"/>
        <family val="2"/>
      </rPr>
      <t>Unit Type (Hours,
Days)</t>
    </r>
  </si>
  <si>
    <r>
      <rPr>
        <sz val="10"/>
        <rFont val="Calibri"/>
        <family val="2"/>
      </rPr>
      <t>Employee 2</t>
    </r>
  </si>
  <si>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The justification should be very detailed.  Please breakdown duties being performed by task for the programmatic planner to support the number of hours. </t>
    </r>
  </si>
  <si>
    <t xml:space="preserve">                             If staff is included, please confirm if staff attending will be compensated for time spent traveling.  If so, the costs will need to be included in this request.  </t>
  </si>
  <si>
    <t xml:space="preserve">                             Please include if planners rates are inclusive of fringe benefits. If fringe benefits are not included, please state how they will be provided.  </t>
  </si>
  <si>
    <t xml:space="preserve">                                    Please ensure all tasks are programmatic and not logistical in nature.</t>
  </si>
  <si>
    <r>
      <rPr>
        <sz val="11"/>
        <rFont val="Symbol"/>
        <family val="1"/>
      </rPr>
      <t></t>
    </r>
    <r>
      <rPr>
        <sz val="11"/>
        <rFont val="Times New Roman"/>
        <family val="1"/>
      </rPr>
      <t xml:space="preserve">     </t>
    </r>
    <r>
      <rPr>
        <b/>
        <sz val="11"/>
        <rFont val="Calibri"/>
        <family val="2"/>
      </rPr>
      <t>Unit Type</t>
    </r>
    <r>
      <rPr>
        <sz val="11"/>
        <rFont val="Calibri"/>
        <family val="2"/>
      </rPr>
      <t>– Please describe how you are calculating costs: Hours/Days- *</t>
    </r>
    <r>
      <rPr>
        <b/>
        <sz val="11"/>
        <rFont val="Calibri"/>
        <family val="2"/>
      </rPr>
      <t>Do Not Leave Blank or place a number in this field.</t>
    </r>
  </si>
  <si>
    <r>
      <rPr>
        <sz val="11"/>
        <rFont val="Calibri"/>
        <family val="2"/>
      </rPr>
      <t>Please ensure that the programmatic planning threshold is not exceeded which is based on direct costs and indirect</t>
    </r>
  </si>
  <si>
    <t xml:space="preserve">costs for programmatic planner.  The threshold is $200 for each attendee not to exceed $35,000. </t>
  </si>
  <si>
    <t>If so, please lower the costs to meet the threshold or provide a detailed explanation as to why the threshold was exceeded for programmatic planning and JMD approval would be required.</t>
  </si>
  <si>
    <r>
      <rPr>
        <b/>
        <u/>
        <sz val="14"/>
        <color rgb="FFFF0000"/>
        <rFont val="Calibri"/>
        <family val="2"/>
      </rPr>
      <t>CONFERENCE FACILITATOR</t>
    </r>
  </si>
  <si>
    <r>
      <rPr>
        <sz val="11"/>
        <rFont val="Calibri"/>
        <family val="2"/>
      </rPr>
      <t>The facilitator acts in the role as the trainer, moderator, speaker, etc. for the conference.</t>
    </r>
  </si>
  <si>
    <r>
      <rPr>
        <sz val="11"/>
        <rFont val="Calibri"/>
        <family val="2"/>
      </rPr>
      <t>Program requires 2 trainers, Staff &amp; Consultant, paid</t>
    </r>
  </si>
  <si>
    <r>
      <rPr>
        <sz val="11"/>
        <rFont val="Calibri"/>
        <family val="2"/>
      </rPr>
      <t>Staff 1</t>
    </r>
  </si>
  <si>
    <r>
      <rPr>
        <sz val="11"/>
        <rFont val="Calibri"/>
        <family val="2"/>
      </rPr>
      <t>Days</t>
    </r>
  </si>
  <si>
    <r>
      <rPr>
        <sz val="11"/>
        <rFont val="Calibri"/>
        <family val="2"/>
      </rPr>
      <t xml:space="preserve">1 prep day + 1 training day at $650/day.  Trainers are paid for travel time, up to 8 hours per day- as they are located in various parts of the US, travel time required often exceeds 8 hours. They are paid, per trainer, up to $650/day.  This includes the staff
</t>
    </r>
    <r>
      <rPr>
        <sz val="11"/>
        <rFont val="Calibri"/>
        <family val="2"/>
      </rPr>
      <t>fringe benefit of $50 per day.</t>
    </r>
  </si>
  <si>
    <r>
      <rPr>
        <sz val="11"/>
        <rFont val="Calibri"/>
        <family val="2"/>
      </rPr>
      <t>Consultant 2</t>
    </r>
  </si>
  <si>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The justification should be very detailed.  Please provide who will be the facilitator.  Please confirm if the facilitator will be compensated for time spent traveling.  </t>
    </r>
  </si>
  <si>
    <t xml:space="preserve">                            If so, the costs will need to be included in this request.    If facilitator is staff, fringe benefits will need to be included.</t>
  </si>
  <si>
    <t xml:space="preserve">                                    If fringe benefits are not included, please state how they will be provided.</t>
  </si>
  <si>
    <r>
      <rPr>
        <sz val="11"/>
        <rFont val="Symbol"/>
        <family val="1"/>
      </rPr>
      <t></t>
    </r>
    <r>
      <rPr>
        <sz val="11"/>
        <rFont val="Times New Roman"/>
        <family val="1"/>
      </rPr>
      <t xml:space="preserve">     </t>
    </r>
    <r>
      <rPr>
        <b/>
        <sz val="11"/>
        <rFont val="Calibri"/>
        <family val="2"/>
      </rPr>
      <t xml:space="preserve">Name &amp; Title – </t>
    </r>
    <r>
      <rPr>
        <sz val="11"/>
        <rFont val="Calibri"/>
        <family val="2"/>
      </rPr>
      <t>Person Name and Title (indicate if the person is staff)</t>
    </r>
  </si>
  <si>
    <r>
      <rPr>
        <sz val="11"/>
        <rFont val="Symbol"/>
        <family val="1"/>
      </rPr>
      <t></t>
    </r>
    <r>
      <rPr>
        <sz val="11"/>
        <rFont val="Times New Roman"/>
        <family val="1"/>
      </rPr>
      <t xml:space="preserve">     </t>
    </r>
    <r>
      <rPr>
        <b/>
        <sz val="11"/>
        <rFont val="Calibri"/>
        <family val="2"/>
      </rPr>
      <t xml:space="preserve">Cost/Rate </t>
    </r>
    <r>
      <rPr>
        <sz val="11"/>
        <rFont val="Calibri"/>
        <family val="2"/>
      </rPr>
      <t>– Consultant Rate up to $650 per day.  If exceeded, further justification and additional approval is needed.  Staff rate is up to SES salary rate.</t>
    </r>
  </si>
  <si>
    <r>
      <rPr>
        <sz val="11"/>
        <rFont val="Symbol"/>
        <family val="1"/>
      </rPr>
      <t></t>
    </r>
    <r>
      <rPr>
        <sz val="11"/>
        <rFont val="Times New Roman"/>
        <family val="1"/>
      </rPr>
      <t xml:space="preserve">     </t>
    </r>
    <r>
      <rPr>
        <b/>
        <sz val="11"/>
        <rFont val="Calibri"/>
        <family val="2"/>
      </rPr>
      <t xml:space="preserve">No. of Hours </t>
    </r>
    <r>
      <rPr>
        <sz val="11"/>
        <rFont val="Calibri"/>
        <family val="2"/>
      </rPr>
      <t>– Number of hours that facilitator will need to train including prep time, travel time, etc.</t>
    </r>
  </si>
  <si>
    <r>
      <rPr>
        <sz val="11"/>
        <rFont val="Symbol"/>
        <family val="1"/>
      </rPr>
      <t></t>
    </r>
    <r>
      <rPr>
        <sz val="11"/>
        <rFont val="Times New Roman"/>
        <family val="1"/>
      </rPr>
      <t xml:space="preserve">     </t>
    </r>
    <r>
      <rPr>
        <b/>
        <sz val="11"/>
        <rFont val="Calibri"/>
        <family val="2"/>
      </rPr>
      <t xml:space="preserve">Unit Type </t>
    </r>
    <r>
      <rPr>
        <sz val="11"/>
        <rFont val="Calibri"/>
        <family val="2"/>
      </rPr>
      <t>– Please describe how you are calculating costs: hours/days - *Do Not Leave Blank or place a number in this field.</t>
    </r>
  </si>
  <si>
    <r>
      <rPr>
        <b/>
        <u/>
        <sz val="14"/>
        <color rgb="FFFF0000"/>
        <rFont val="Calibri"/>
        <family val="2"/>
      </rPr>
      <t>OTHER EXPENSE</t>
    </r>
  </si>
  <si>
    <r>
      <rPr>
        <sz val="11"/>
        <rFont val="Calibri"/>
        <family val="2"/>
      </rPr>
      <t>All other costs must be identified individually</t>
    </r>
  </si>
  <si>
    <r>
      <rPr>
        <sz val="10"/>
        <rFont val="Calibri"/>
        <family val="2"/>
      </rPr>
      <t xml:space="preserve">Internet – WI-FI
</t>
    </r>
    <r>
      <rPr>
        <sz val="10"/>
        <rFont val="Calibri"/>
        <family val="2"/>
      </rPr>
      <t>CPE Credits</t>
    </r>
  </si>
  <si>
    <r>
      <rPr>
        <b/>
        <u/>
        <sz val="14"/>
        <color rgb="FFFF0000"/>
        <rFont val="Calibri"/>
        <family val="2"/>
      </rPr>
      <t>INDIRECT COST</t>
    </r>
  </si>
  <si>
    <r>
      <rPr>
        <sz val="11"/>
        <rFont val="Calibri"/>
        <family val="2"/>
      </rPr>
      <t>The indirect cost rate is in accordance with the negotiated indirect cost agreements.  A current agreement (covering conference period) must be attached as supporting documentation.</t>
    </r>
  </si>
  <si>
    <r>
      <rPr>
        <b/>
        <sz val="10"/>
        <rFont val="Calibri"/>
        <family val="2"/>
      </rPr>
      <t>Total
Direct Costs</t>
    </r>
  </si>
  <si>
    <r>
      <rPr>
        <sz val="10"/>
        <rFont val="Calibri"/>
        <family val="2"/>
      </rPr>
      <t>This expense is for the approved indirect cost rate of 33.9% on logistical and programmatic planning, staff travel – cannot charge indirect on DOJ staff travel</t>
    </r>
  </si>
  <si>
    <r>
      <rPr>
        <sz val="10"/>
        <rFont val="Calibri"/>
        <family val="2"/>
      </rPr>
      <t xml:space="preserve">Logistical Planner
</t>
    </r>
    <r>
      <rPr>
        <sz val="10"/>
        <rFont val="Calibri"/>
        <family val="2"/>
      </rPr>
      <t>Programmatic Planner</t>
    </r>
  </si>
  <si>
    <r>
      <rPr>
        <sz val="10"/>
        <rFont val="Calibri"/>
        <family val="2"/>
      </rPr>
      <t xml:space="preserve">.34
</t>
    </r>
    <r>
      <rPr>
        <sz val="10"/>
        <rFont val="Calibri"/>
        <family val="2"/>
      </rPr>
      <t>.34</t>
    </r>
  </si>
  <si>
    <r>
      <rPr>
        <sz val="10"/>
        <rFont val="Calibri"/>
        <family val="2"/>
      </rPr>
      <t xml:space="preserve">915
</t>
    </r>
    <r>
      <rPr>
        <sz val="10"/>
        <rFont val="Calibri"/>
        <family val="2"/>
      </rPr>
      <t>518</t>
    </r>
  </si>
  <si>
    <r>
      <rPr>
        <sz val="10"/>
        <rFont val="Calibri"/>
        <family val="2"/>
      </rPr>
      <t xml:space="preserve">310.19
</t>
    </r>
    <r>
      <rPr>
        <sz val="10"/>
        <rFont val="Calibri"/>
        <family val="2"/>
      </rPr>
      <t>175.60</t>
    </r>
  </si>
  <si>
    <r>
      <rPr>
        <sz val="11"/>
        <rFont val="Symbol"/>
        <family val="1"/>
      </rPr>
      <t></t>
    </r>
    <r>
      <rPr>
        <sz val="11"/>
        <rFont val="Times New Roman"/>
        <family val="1"/>
      </rPr>
      <t xml:space="preserve">     </t>
    </r>
    <r>
      <rPr>
        <b/>
        <sz val="11"/>
        <rFont val="Calibri"/>
        <family val="2"/>
      </rPr>
      <t xml:space="preserve">Justification </t>
    </r>
    <r>
      <rPr>
        <sz val="11"/>
        <rFont val="Calibri"/>
        <family val="2"/>
      </rPr>
      <t>– The justification should be very detailed.  Please provide the indirect cost rate.  Please note that you cannot charge indirect cost on DOJ staff travel.</t>
    </r>
  </si>
  <si>
    <r>
      <rPr>
        <sz val="11"/>
        <rFont val="Symbol"/>
        <family val="1"/>
      </rPr>
      <t></t>
    </r>
    <r>
      <rPr>
        <sz val="11"/>
        <rFont val="Times New Roman"/>
        <family val="1"/>
      </rPr>
      <t xml:space="preserve">     </t>
    </r>
    <r>
      <rPr>
        <b/>
        <sz val="11"/>
        <rFont val="Calibri"/>
        <family val="2"/>
      </rPr>
      <t xml:space="preserve">Item </t>
    </r>
    <r>
      <rPr>
        <sz val="11"/>
        <rFont val="Calibri"/>
        <family val="2"/>
      </rPr>
      <t>– Please include items the indirect cost will cover.</t>
    </r>
  </si>
  <si>
    <r>
      <rPr>
        <sz val="11"/>
        <rFont val="Symbol"/>
        <family val="1"/>
      </rPr>
      <t></t>
    </r>
    <r>
      <rPr>
        <sz val="11"/>
        <rFont val="Times New Roman"/>
        <family val="1"/>
      </rPr>
      <t xml:space="preserve">     </t>
    </r>
    <r>
      <rPr>
        <b/>
        <sz val="11"/>
        <rFont val="Calibri"/>
        <family val="2"/>
      </rPr>
      <t xml:space="preserve">Rate </t>
    </r>
    <r>
      <rPr>
        <sz val="11"/>
        <rFont val="Calibri"/>
        <family val="2"/>
      </rPr>
      <t>– Please include indirect cost rate per the negotiated indirect cost agreement.  The rate should match the rate in the agreement.</t>
    </r>
  </si>
  <si>
    <r>
      <rPr>
        <sz val="11"/>
        <rFont val="Symbol"/>
        <family val="1"/>
      </rPr>
      <t></t>
    </r>
    <r>
      <rPr>
        <sz val="11"/>
        <rFont val="Times New Roman"/>
        <family val="1"/>
      </rPr>
      <t xml:space="preserve">     </t>
    </r>
    <r>
      <rPr>
        <b/>
        <sz val="11"/>
        <rFont val="Calibri"/>
        <family val="2"/>
      </rPr>
      <t xml:space="preserve">Base </t>
    </r>
    <r>
      <rPr>
        <sz val="11"/>
        <rFont val="Calibri"/>
        <family val="2"/>
      </rPr>
      <t>– Please include the base amount (before indirect cost added) for the items included.</t>
    </r>
  </si>
  <si>
    <r>
      <rPr>
        <b/>
        <sz val="10"/>
        <rFont val="Calibri"/>
        <family val="2"/>
      </rPr>
      <t>For DOJ Attendee Transportation</t>
    </r>
  </si>
  <si>
    <r>
      <rPr>
        <sz val="11"/>
        <rFont val="Symbol"/>
        <family val="1"/>
      </rPr>
      <t></t>
    </r>
    <r>
      <rPr>
        <sz val="11"/>
        <rFont val="Times New Roman"/>
        <family val="1"/>
      </rPr>
      <t xml:space="preserve">     </t>
    </r>
    <r>
      <rPr>
        <sz val="11"/>
        <rFont val="Calibri"/>
        <family val="2"/>
      </rPr>
      <t>If there are DOJ attendees listed then their travel should be addressed either by stating that “no travel is being utilized by DOJ attendees” or including their travel in the various line items</t>
    </r>
  </si>
  <si>
    <r>
      <rPr>
        <sz val="11"/>
        <rFont val="Symbol"/>
        <family val="1"/>
      </rPr>
      <t></t>
    </r>
    <r>
      <rPr>
        <sz val="11"/>
        <rFont val="Times New Roman"/>
        <family val="1"/>
      </rPr>
      <t xml:space="preserve">     </t>
    </r>
    <r>
      <rPr>
        <sz val="11"/>
        <rFont val="Calibri"/>
        <family val="2"/>
      </rPr>
      <t>It is not the grantee’s responsibility to gather this data, this is the program office job to gather and add data.</t>
    </r>
  </si>
  <si>
    <r>
      <rPr>
        <sz val="11"/>
        <rFont val="Symbol"/>
        <family val="1"/>
      </rPr>
      <t></t>
    </r>
    <r>
      <rPr>
        <sz val="11"/>
        <rFont val="Times New Roman"/>
        <family val="1"/>
      </rPr>
      <t xml:space="preserve">     </t>
    </r>
    <r>
      <rPr>
        <sz val="11"/>
        <rFont val="Calibri"/>
        <family val="2"/>
      </rPr>
      <t>If several staff are traveling but some are presenting, we need the roles of what the other staff are doing, (What is their need to travel?)</t>
    </r>
  </si>
  <si>
    <r>
      <rPr>
        <sz val="11"/>
        <rFont val="Symbol"/>
        <family val="1"/>
      </rPr>
      <t></t>
    </r>
    <r>
      <rPr>
        <sz val="11"/>
        <rFont val="Times New Roman"/>
        <family val="1"/>
      </rPr>
      <t xml:space="preserve">     </t>
    </r>
    <r>
      <rPr>
        <sz val="11"/>
        <rFont val="Calibri"/>
        <family val="2"/>
      </rPr>
      <t>If they are attendees being covered by “travel assistance” then that should be stated.</t>
    </r>
  </si>
  <si>
    <r>
      <rPr>
        <i/>
        <sz val="10"/>
        <rFont val="Calibri"/>
        <family val="2"/>
      </rPr>
      <t>Appearance issues arise when this is not properly documented and supported.</t>
    </r>
  </si>
  <si>
    <r>
      <rPr>
        <b/>
        <u/>
        <sz val="13"/>
        <rFont val="Calibri"/>
        <family val="2"/>
      </rPr>
      <t>Supporting Documents:</t>
    </r>
  </si>
  <si>
    <r>
      <rPr>
        <b/>
        <sz val="13"/>
        <rFont val="Calibri"/>
        <family val="2"/>
      </rPr>
      <t>Attachments should be embedded in the supporting documents spreadsheet by program office.</t>
    </r>
  </si>
  <si>
    <r>
      <rPr>
        <b/>
        <u/>
        <sz val="13"/>
        <rFont val="Calibri"/>
        <family val="2"/>
      </rPr>
      <t>AGENDA:</t>
    </r>
  </si>
  <si>
    <r>
      <rPr>
        <sz val="11"/>
        <rFont val="Symbol"/>
        <family val="1"/>
      </rPr>
      <t></t>
    </r>
    <r>
      <rPr>
        <sz val="11"/>
        <rFont val="Times New Roman"/>
        <family val="1"/>
      </rPr>
      <t xml:space="preserve">     </t>
    </r>
    <r>
      <rPr>
        <sz val="11"/>
        <rFont val="Calibri"/>
        <family val="2"/>
      </rPr>
      <t>An agenda should be attached to every conference cost request.</t>
    </r>
  </si>
  <si>
    <r>
      <rPr>
        <sz val="11"/>
        <rFont val="Symbol"/>
        <family val="1"/>
      </rPr>
      <t></t>
    </r>
    <r>
      <rPr>
        <sz val="11"/>
        <rFont val="Times New Roman"/>
        <family val="1"/>
      </rPr>
      <t xml:space="preserve">     </t>
    </r>
    <r>
      <rPr>
        <sz val="11"/>
        <rFont val="Calibri"/>
        <family val="2"/>
      </rPr>
      <t>Agenda dates of the event should match the dates on the Submission Form and Summary Page.</t>
    </r>
  </si>
  <si>
    <r>
      <rPr>
        <sz val="11"/>
        <rFont val="Symbol"/>
        <family val="1"/>
      </rPr>
      <t></t>
    </r>
    <r>
      <rPr>
        <sz val="11"/>
        <rFont val="Times New Roman"/>
        <family val="1"/>
      </rPr>
      <t xml:space="preserve">     </t>
    </r>
    <r>
      <rPr>
        <sz val="11"/>
        <rFont val="Calibri"/>
        <family val="2"/>
      </rPr>
      <t>Agenda should contain no food or beverages (continental breakfast, working lunches, or snack breaks)</t>
    </r>
  </si>
  <si>
    <r>
      <rPr>
        <sz val="11"/>
        <rFont val="Symbol"/>
        <family val="1"/>
      </rPr>
      <t></t>
    </r>
    <r>
      <rPr>
        <sz val="11"/>
        <rFont val="Times New Roman"/>
        <family val="1"/>
      </rPr>
      <t xml:space="preserve">     </t>
    </r>
    <r>
      <rPr>
        <sz val="11"/>
        <rFont val="Calibri"/>
        <family val="2"/>
      </rPr>
      <t xml:space="preserve">There should be a statement for lunch and breaks on the agenda such as “On Your Own”, “Paid for by Private Funds” – </t>
    </r>
    <r>
      <rPr>
        <b/>
        <u/>
        <sz val="11"/>
        <rFont val="Calibri"/>
        <family val="2"/>
      </rPr>
      <t>no exceptions.</t>
    </r>
  </si>
  <si>
    <r>
      <rPr>
        <sz val="11"/>
        <rFont val="Symbol"/>
        <family val="1"/>
      </rPr>
      <t></t>
    </r>
    <r>
      <rPr>
        <sz val="11"/>
        <rFont val="Times New Roman"/>
        <family val="1"/>
      </rPr>
      <t xml:space="preserve">     </t>
    </r>
    <r>
      <rPr>
        <sz val="11"/>
        <rFont val="Calibri"/>
        <family val="2"/>
      </rPr>
      <t>If paid for by private funds, please provide source and justification.</t>
    </r>
  </si>
  <si>
    <r>
      <rPr>
        <b/>
        <u/>
        <sz val="13"/>
        <rFont val="Calibri"/>
        <family val="2"/>
      </rPr>
      <t>INDIRECT COST RATE AGREEMENT:</t>
    </r>
  </si>
  <si>
    <r>
      <rPr>
        <sz val="11"/>
        <rFont val="Symbol"/>
        <family val="1"/>
      </rPr>
      <t></t>
    </r>
    <r>
      <rPr>
        <sz val="11"/>
        <rFont val="Times New Roman"/>
        <family val="1"/>
      </rPr>
      <t xml:space="preserve">     </t>
    </r>
    <r>
      <rPr>
        <sz val="11"/>
        <rFont val="Calibri"/>
        <family val="2"/>
      </rPr>
      <t xml:space="preserve">If indirect cost is being requested by the grantee, review the attachment for indirect cost to ensure that the grantee has a current approved rate. </t>
    </r>
    <r>
      <rPr>
        <b/>
        <sz val="11"/>
        <rFont val="Calibri"/>
        <family val="2"/>
      </rPr>
      <t>Note</t>
    </r>
    <r>
      <rPr>
        <sz val="11"/>
        <rFont val="Calibri"/>
        <family val="2"/>
      </rPr>
      <t>: This rate must cover the period of the conference.</t>
    </r>
  </si>
  <si>
    <r>
      <rPr>
        <b/>
        <u/>
        <sz val="13"/>
        <rFont val="Calibri"/>
        <family val="2"/>
      </rPr>
      <t>JUSTIFICATION:</t>
    </r>
  </si>
  <si>
    <r>
      <rPr>
        <sz val="11"/>
        <rFont val="Symbol"/>
        <family val="1"/>
      </rPr>
      <t></t>
    </r>
    <r>
      <rPr>
        <sz val="11"/>
        <rFont val="Times New Roman"/>
        <family val="1"/>
      </rPr>
      <t xml:space="preserve">     </t>
    </r>
    <r>
      <rPr>
        <sz val="11"/>
        <rFont val="Calibri"/>
        <family val="2"/>
      </rPr>
      <t xml:space="preserve">Justification is found on the submission form Section A, Line 14.  However, the justification should be a strong justification explaining why the conference is essential to accomplishing the department’s core mission. </t>
    </r>
  </si>
  <si>
    <t xml:space="preserve">         Therefore, it may require a separate page to give further detail.</t>
  </si>
  <si>
    <r>
      <rPr>
        <sz val="11"/>
        <rFont val="Symbol"/>
        <family val="1"/>
      </rPr>
      <t></t>
    </r>
    <r>
      <rPr>
        <sz val="11"/>
        <rFont val="Times New Roman"/>
        <family val="1"/>
      </rPr>
      <t xml:space="preserve">     </t>
    </r>
    <r>
      <rPr>
        <sz val="11"/>
        <rFont val="Calibri"/>
        <family val="2"/>
      </rPr>
      <t>Bureaus/program offices must ensure strong, clear, and concise justifications grounded in the mission and with a policy perspective - explaining the purpose and how the event advances the mission of OJP/DOJ.</t>
    </r>
  </si>
  <si>
    <r>
      <rPr>
        <b/>
        <u/>
        <sz val="13"/>
        <rFont val="Calibri"/>
        <family val="2"/>
      </rPr>
      <t>CONFERENCE RENTAL /AV CONTRACT</t>
    </r>
  </si>
  <si>
    <r>
      <rPr>
        <sz val="11"/>
        <rFont val="Symbol"/>
        <family val="1"/>
      </rPr>
      <t></t>
    </r>
    <r>
      <rPr>
        <sz val="11"/>
        <rFont val="Times New Roman"/>
        <family val="1"/>
      </rPr>
      <t xml:space="preserve">     </t>
    </r>
    <r>
      <rPr>
        <sz val="11"/>
        <rFont val="Calibri"/>
        <family val="2"/>
      </rPr>
      <t>If there are facility costs, a cost comparison of multiple facilities in multiple locations must be provided on the submission form and as a separate attachment.</t>
    </r>
  </si>
  <si>
    <r>
      <rPr>
        <sz val="11"/>
        <rFont val="Symbol"/>
        <family val="1"/>
      </rPr>
      <t></t>
    </r>
    <r>
      <rPr>
        <sz val="11"/>
        <rFont val="Times New Roman"/>
        <family val="1"/>
      </rPr>
      <t xml:space="preserve">     </t>
    </r>
    <r>
      <rPr>
        <sz val="11"/>
        <rFont val="Calibri"/>
        <family val="2"/>
      </rPr>
      <t xml:space="preserve">Also, please attach contract or letter of intent from the venue as a separate attachment.  This should correspond with the cost under conference/meeting space. </t>
    </r>
  </si>
  <si>
    <t xml:space="preserve">        If AV is not included in the conference contract, please provide a separate attachment for the A/V.  The cost should correspond with the amount listed under A/V.</t>
  </si>
  <si>
    <r>
      <rPr>
        <b/>
        <u/>
        <sz val="13"/>
        <rFont val="Calibri"/>
        <family val="2"/>
      </rPr>
      <t>ADDITIONAL SUPPORT DETAIL</t>
    </r>
  </si>
  <si>
    <r>
      <rPr>
        <sz val="11"/>
        <rFont val="Symbol"/>
        <family val="1"/>
      </rPr>
      <t></t>
    </r>
    <r>
      <rPr>
        <sz val="11"/>
        <rFont val="Times New Roman"/>
        <family val="1"/>
      </rPr>
      <t xml:space="preserve">     </t>
    </r>
    <r>
      <rPr>
        <sz val="11"/>
        <rFont val="Calibri"/>
        <family val="2"/>
      </rPr>
      <t>Computations and category breakdown of all costs must appear on Sheet A.  It should never say: “see attachment”; however, an attachment with additional detail for support may be included for any category.</t>
    </r>
  </si>
  <si>
    <r>
      <t xml:space="preserve">Staff time allocated for programmatic planning including:
</t>
    </r>
    <r>
      <rPr>
        <sz val="10"/>
        <rFont val="Calibri"/>
        <family val="2"/>
      </rPr>
      <t xml:space="preserve">•        Securing speakers, communication with speakers, maintains the budget for the training - 2 hours (off-site)
</t>
    </r>
  </si>
  <si>
    <t>•        Traveling to and from the location – 7 hours (off- site)
•        Time spent in prep time before even – 2 hours (on- site)
•        On the days of the event - 8 hours (on-site)
•        Staff meets with local commander and key staff to understand current wellness program and where office can provide assistance while developing next step – 2 hours (on-site)
Off-Site Time – approx. 12 hrs
On-Site Time – approx. 12 hrs  Staff attending this event are salaried employees of the ABC Foundation and fringe benefits of 32% are included in the hourly rate; their salaries include time spent planning the event, traveling  to and from the location and includes their time spent in prep time before, during and after the event.  On the days of the event, staff work approximately 8 hrs.  While on- site, staff meets with local commander and key staff to understand current wellness program.
Off-Site Time – approx. 6 hrs On-Site Time – approx. 15 hrs</t>
  </si>
  <si>
    <t>Other Facility Information</t>
  </si>
  <si>
    <t>Federal Use Only</t>
  </si>
  <si>
    <t>6. Are there trinkets being purchased?</t>
  </si>
  <si>
    <t>7. Is there a formal published agenda?</t>
  </si>
  <si>
    <t>8. Are formal discussion or presentation panels planned?</t>
  </si>
  <si>
    <t>9. Are there logistical planning costs beyond incidental internal administrative costs necessary to arrange travel and lodging for a small number of individuals (i.e. planning/managing attendee registration and/or travel)?</t>
  </si>
  <si>
    <t>Version 2018-11</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</si>
</sst>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4" formatCode="_(&quot;$&quot;* #,##0.00_);_(&quot;$&quot;* \(#,##0.00\);_(&quot;$&quot;* &quot;-&quot;??_);_(@_)"/>
    <numFmt numFmtId="43" formatCode="_(* #,##0.00_);_(* \(#,##0.00\);_(* &quot;-&quot;??_);_(@_)"/>
    <numFmt numFmtId="164" formatCode="0.0%"/>
    <numFmt numFmtId="165" formatCode="&quot;$&quot;#,##0"/>
    <numFmt numFmtId="166" formatCode="_(&quot;$&quot;* #,##0_);_(&quot;$&quot;* \(#,##0\);_(&quot;$&quot;* &quot;-&quot;??_);_(@_)"/>
    <numFmt numFmtId="167" formatCode="m/d/yyyy;@"/>
    <numFmt numFmtId="168" formatCode="&quot;$&quot;#,##0.00"/>
    <numFmt numFmtId="169" formatCode="&quot;$&quot;#,##0.0000"/>
    <numFmt numFmtId="170" formatCode="0.00000%"/>
    <numFmt numFmtId="171" formatCode="mm/dd/yy;@"/>
    <numFmt numFmtId="172" formatCode="0.0"/>
    <numFmt numFmtId="173" formatCode="0.000"/>
  </numFmts>
  <fonts count="10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theme="10"/>
      <name val="Arial"/>
      <family val="2"/>
    </font>
    <font>
      <b/>
      <sz val="11"/>
      <name val="Arial"/>
      <family val="2"/>
    </font>
    <font>
      <sz val="11"/>
      <name val="Arial"/>
      <family val="2"/>
    </font>
    <font>
      <b/>
      <sz val="10"/>
      <name val="Arial"/>
      <family val="2"/>
    </font>
    <font>
      <sz val="10"/>
      <color rgb="FF004A84"/>
      <name val="Times New Roman"/>
      <family val="1"/>
    </font>
    <font>
      <sz val="12"/>
      <name val="Times New Roman"/>
      <family val="1"/>
    </font>
    <font>
      <sz val="18"/>
      <name val="Times New Roman"/>
      <family val="1"/>
    </font>
    <font>
      <b/>
      <sz val="12"/>
      <color theme="0"/>
      <name val="Times New Roman"/>
      <family val="1"/>
    </font>
    <font>
      <sz val="12"/>
      <color rgb="FFFF0000"/>
      <name val="Times New Roman"/>
      <family val="1"/>
    </font>
    <font>
      <i/>
      <sz val="12"/>
      <color rgb="FF0000FF"/>
      <name val="Times New Roman"/>
      <family val="1"/>
    </font>
    <font>
      <i/>
      <sz val="10"/>
      <name val="Times New Roman"/>
      <family val="1"/>
    </font>
    <font>
      <u/>
      <sz val="10"/>
      <color theme="10"/>
      <name val="Times New Roman"/>
      <family val="1"/>
    </font>
    <font>
      <sz val="12"/>
      <color theme="0"/>
      <name val="Times New Roman"/>
      <family val="1"/>
    </font>
    <font>
      <i/>
      <sz val="12"/>
      <name val="Times New Roman"/>
      <family val="1"/>
    </font>
    <font>
      <b/>
      <sz val="12"/>
      <name val="Times New Roman"/>
      <family val="1"/>
    </font>
    <font>
      <b/>
      <i/>
      <sz val="12"/>
      <color theme="3"/>
      <name val="Times New Roman"/>
      <family val="1"/>
    </font>
    <font>
      <b/>
      <i/>
      <sz val="12"/>
      <color rgb="FFFF0000"/>
      <name val="Times New Roman"/>
      <family val="1"/>
    </font>
    <font>
      <i/>
      <sz val="11"/>
      <color rgb="FF0000FF"/>
      <name val="Times New Roman"/>
      <family val="1"/>
    </font>
    <font>
      <b/>
      <sz val="14"/>
      <color theme="0"/>
      <name val="Times New Roman"/>
      <family val="1"/>
    </font>
    <font>
      <b/>
      <i/>
      <sz val="14"/>
      <color theme="3"/>
      <name val="Times New Roman"/>
      <family val="1"/>
    </font>
    <font>
      <sz val="12"/>
      <color theme="1"/>
      <name val="Times New Roman"/>
      <family val="1"/>
    </font>
    <font>
      <i/>
      <sz val="12"/>
      <color rgb="FFFF0000"/>
      <name val="Times New Roman"/>
      <family val="1"/>
    </font>
    <font>
      <sz val="12"/>
      <color rgb="FF000000"/>
      <name val="Times New Roman"/>
      <family val="1"/>
    </font>
    <font>
      <b/>
      <i/>
      <sz val="12"/>
      <color rgb="FF0000FF"/>
      <name val="Times New Roman"/>
      <family val="1"/>
    </font>
    <font>
      <sz val="10"/>
      <color indexed="8"/>
      <name val="Arial"/>
      <family val="2"/>
    </font>
    <font>
      <b/>
      <i/>
      <sz val="10"/>
      <name val="Times New Roman"/>
      <family val="1"/>
    </font>
    <font>
      <sz val="11"/>
      <name val="Times New Roman"/>
      <family val="1"/>
    </font>
    <font>
      <sz val="11"/>
      <color rgb="FF0000FF"/>
      <name val="Times New Roman"/>
      <family val="1"/>
    </font>
    <font>
      <b/>
      <sz val="14"/>
      <name val="Times New Roman"/>
      <family val="1"/>
    </font>
    <font>
      <b/>
      <sz val="10"/>
      <name val="Times New Roman"/>
      <family val="1"/>
    </font>
    <font>
      <i/>
      <sz val="11"/>
      <name val="Times New Roman"/>
      <family val="1"/>
    </font>
    <font>
      <b/>
      <i/>
      <sz val="12"/>
      <name val="Times New Roman"/>
      <family val="1"/>
    </font>
    <font>
      <sz val="11"/>
      <color rgb="FFFF0000"/>
      <name val="Times New Roman"/>
      <family val="1"/>
    </font>
    <font>
      <b/>
      <i/>
      <sz val="12"/>
      <color rgb="FF4D4D4D"/>
      <name val="Times New Roman"/>
      <family val="1"/>
    </font>
    <font>
      <b/>
      <i/>
      <sz val="12"/>
      <color theme="0" tint="-0.499984740745262"/>
      <name val="Times New Roman"/>
      <family val="1"/>
    </font>
    <font>
      <b/>
      <i/>
      <sz val="12"/>
      <color theme="1"/>
      <name val="Times New Roman"/>
      <family val="1"/>
    </font>
    <font>
      <u/>
      <sz val="10"/>
      <color rgb="FF0000FF"/>
      <name val="Times New Roman"/>
      <family val="1"/>
    </font>
    <font>
      <sz val="12"/>
      <color theme="1"/>
      <name val="Times New Roman"/>
      <family val="2"/>
    </font>
    <font>
      <sz val="10"/>
      <name val="MS Sans Serif"/>
      <family val="2"/>
    </font>
    <font>
      <sz val="11"/>
      <color rgb="FFFF0000"/>
      <name val="Arial"/>
      <family val="2"/>
    </font>
    <font>
      <b/>
      <sz val="11"/>
      <color theme="0"/>
      <name val="Calibri"/>
      <family val="2"/>
      <scheme val="minor"/>
    </font>
    <font>
      <b/>
      <sz val="11"/>
      <color theme="1"/>
      <name val="Calibri"/>
      <family val="2"/>
      <scheme val="minor"/>
    </font>
    <font>
      <b/>
      <u/>
      <sz val="14"/>
      <name val="Arial"/>
      <family val="2"/>
    </font>
    <font>
      <b/>
      <sz val="14"/>
      <name val="Arial"/>
      <family val="2"/>
    </font>
    <font>
      <b/>
      <sz val="14"/>
      <color theme="0"/>
      <name val="Arial"/>
      <family val="2"/>
    </font>
    <font>
      <b/>
      <sz val="11"/>
      <color theme="1"/>
      <name val="Arial"/>
      <family val="2"/>
    </font>
    <font>
      <b/>
      <i/>
      <sz val="12"/>
      <color rgb="FFFF0000"/>
      <name val="Arial"/>
      <family val="2"/>
    </font>
    <font>
      <sz val="14"/>
      <name val="Arial"/>
      <family val="2"/>
    </font>
    <font>
      <b/>
      <sz val="10"/>
      <color rgb="FF1F497D"/>
      <name val="Arial"/>
      <family val="2"/>
    </font>
    <font>
      <b/>
      <sz val="10"/>
      <color theme="0"/>
      <name val="Arial"/>
      <family val="2"/>
    </font>
    <font>
      <b/>
      <sz val="18"/>
      <name val="Arial"/>
      <family val="2"/>
    </font>
    <font>
      <b/>
      <sz val="12"/>
      <name val="Arial"/>
      <family val="2"/>
    </font>
    <font>
      <b/>
      <sz val="12"/>
      <color rgb="FFFF0000"/>
      <name val="Arial"/>
      <family val="2"/>
    </font>
    <font>
      <b/>
      <sz val="12"/>
      <color rgb="FF0000FF"/>
      <name val="Arial"/>
      <family val="2"/>
    </font>
    <font>
      <b/>
      <u/>
      <sz val="12"/>
      <name val="Arial"/>
      <family val="2"/>
    </font>
    <font>
      <b/>
      <sz val="18"/>
      <color theme="1"/>
      <name val="Arial"/>
      <family val="2"/>
    </font>
    <font>
      <sz val="11"/>
      <color theme="1"/>
      <name val="Arial"/>
      <family val="2"/>
    </font>
    <font>
      <b/>
      <sz val="16"/>
      <color theme="1"/>
      <name val="Arial"/>
      <family val="2"/>
    </font>
    <font>
      <b/>
      <sz val="12"/>
      <color theme="1"/>
      <name val="Arial"/>
      <family val="2"/>
    </font>
    <font>
      <b/>
      <sz val="14"/>
      <color theme="1"/>
      <name val="Calibri"/>
      <family val="2"/>
      <scheme val="minor"/>
    </font>
    <font>
      <b/>
      <sz val="14"/>
      <color theme="1"/>
      <name val="Arial"/>
      <family val="2"/>
    </font>
    <font>
      <b/>
      <sz val="26"/>
      <color rgb="FFFF0000"/>
      <name val="Arial"/>
      <family val="2"/>
    </font>
    <font>
      <b/>
      <sz val="16"/>
      <color theme="1"/>
      <name val="Calibri"/>
      <family val="2"/>
      <scheme val="minor"/>
    </font>
    <font>
      <sz val="12"/>
      <color theme="1"/>
      <name val="Calibri"/>
      <family val="2"/>
      <scheme val="minor"/>
    </font>
    <font>
      <u/>
      <sz val="11"/>
      <color rgb="FF000000"/>
      <name val="Calibri"/>
      <family val="2"/>
      <scheme val="minor"/>
    </font>
    <font>
      <b/>
      <sz val="26"/>
      <color rgb="FFFF0000"/>
      <name val="Calibri"/>
      <family val="2"/>
      <scheme val="minor"/>
    </font>
    <font>
      <b/>
      <u/>
      <sz val="11"/>
      <color theme="1"/>
      <name val="Calibri"/>
      <family val="2"/>
      <scheme val="minor"/>
    </font>
    <font>
      <sz val="11"/>
      <name val="Calibri"/>
      <family val="2"/>
      <scheme val="minor"/>
    </font>
    <font>
      <b/>
      <sz val="11"/>
      <name val="Calibri"/>
      <family val="2"/>
      <scheme val="minor"/>
    </font>
    <font>
      <sz val="11"/>
      <name val="Calibri"/>
      <family val="2"/>
    </font>
    <font>
      <b/>
      <sz val="16"/>
      <name val="Arial"/>
      <family val="2"/>
    </font>
    <font>
      <sz val="12"/>
      <name val="Arial"/>
      <family val="2"/>
    </font>
    <font>
      <b/>
      <sz val="14"/>
      <color rgb="FFFF0000"/>
      <name val="Arial"/>
      <family val="2"/>
    </font>
    <font>
      <sz val="12"/>
      <color rgb="FFFF0000"/>
      <name val="Arial"/>
      <family val="2"/>
    </font>
    <font>
      <b/>
      <sz val="10"/>
      <color rgb="FF000000"/>
      <name val="Times New Roman"/>
      <family val="1"/>
    </font>
    <font>
      <b/>
      <u/>
      <sz val="12"/>
      <name val="Calibri"/>
      <family val="2"/>
    </font>
    <font>
      <sz val="12"/>
      <name val="Calibri"/>
      <family val="2"/>
    </font>
    <font>
      <sz val="12"/>
      <color theme="3" tint="-0.499984740745262"/>
      <name val="Times New Roman"/>
      <family val="1"/>
    </font>
    <font>
      <sz val="12"/>
      <color theme="3" tint="-0.499984740745262"/>
      <name val="Symbol"/>
      <family val="1"/>
    </font>
    <font>
      <sz val="12"/>
      <color theme="3" tint="-0.499984740745262"/>
      <name val="Calibri"/>
      <family val="2"/>
    </font>
    <font>
      <u/>
      <sz val="12"/>
      <color theme="3" tint="-0.499984740745262"/>
      <name val="Calibri"/>
      <family val="2"/>
    </font>
    <font>
      <sz val="10"/>
      <color theme="3" tint="-0.499984740745262"/>
      <name val="Times New Roman"/>
      <family val="1"/>
    </font>
    <font>
      <b/>
      <sz val="18"/>
      <name val="Calibri"/>
      <family val="2"/>
    </font>
    <font>
      <b/>
      <sz val="14"/>
      <name val="Calibri"/>
      <family val="2"/>
    </font>
    <font>
      <b/>
      <u/>
      <sz val="14"/>
      <color rgb="FFFF0000"/>
      <name val="Calibri"/>
      <family val="2"/>
    </font>
    <font>
      <b/>
      <sz val="10"/>
      <name val="Calibri"/>
      <family val="2"/>
    </font>
    <font>
      <sz val="10"/>
      <name val="Calibri"/>
      <family val="2"/>
    </font>
    <font>
      <sz val="10"/>
      <name val="Times New Roman"/>
      <family val="1"/>
    </font>
    <font>
      <sz val="11"/>
      <name val="Symbol"/>
      <family val="1"/>
    </font>
    <font>
      <b/>
      <sz val="11"/>
      <name val="Calibri"/>
      <family val="2"/>
    </font>
    <font>
      <sz val="10"/>
      <color rgb="FF000000"/>
      <name val="Times New Roman"/>
      <family val="1"/>
    </font>
    <font>
      <b/>
      <sz val="14"/>
      <color rgb="FFFF0000"/>
      <name val="Calibri"/>
      <family val="2"/>
    </font>
    <font>
      <sz val="10"/>
      <color rgb="FF000000"/>
      <name val="Calibri"/>
      <family val="2"/>
    </font>
    <font>
      <b/>
      <sz val="10"/>
      <color theme="3" tint="-0.499984740745262"/>
      <name val="Calibri"/>
      <family val="2"/>
    </font>
    <font>
      <b/>
      <sz val="10"/>
      <color theme="3" tint="-0.499984740745262"/>
      <name val="Times New Roman"/>
      <family val="1"/>
    </font>
    <font>
      <sz val="11"/>
      <color rgb="FF000000"/>
      <name val="Calibri"/>
      <family val="2"/>
    </font>
    <font>
      <i/>
      <sz val="10"/>
      <name val="Calibri"/>
      <family val="2"/>
    </font>
    <font>
      <b/>
      <sz val="13"/>
      <name val="Calibri"/>
      <family val="2"/>
    </font>
    <font>
      <b/>
      <u/>
      <sz val="13"/>
      <name val="Calibri"/>
      <family val="2"/>
    </font>
    <font>
      <b/>
      <u/>
      <sz val="11"/>
      <name val="Calibri"/>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49998474074526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C000"/>
        <bgColor indexed="64"/>
      </patternFill>
    </fill>
    <fill>
      <patternFill patternType="solid">
        <fgColor theme="4"/>
        <bgColor indexed="64"/>
      </patternFill>
    </fill>
    <fill>
      <patternFill patternType="solid">
        <fgColor theme="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D0492E"/>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00B050"/>
        <bgColor indexed="64"/>
      </patternFill>
    </fill>
    <fill>
      <patternFill patternType="solid">
        <fgColor theme="5"/>
        <bgColor indexed="64"/>
      </patternFill>
    </fill>
    <fill>
      <patternFill patternType="solid">
        <fgColor rgb="FF00B0F0"/>
        <bgColor indexed="64"/>
      </patternFill>
    </fill>
    <fill>
      <patternFill patternType="solid">
        <fgColor rgb="FF9C5BCD"/>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style="thick">
        <color auto="1"/>
      </right>
      <top/>
      <bottom style="thick">
        <color auto="1"/>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ck">
        <color auto="1"/>
      </top>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bottom style="medium">
        <color indexed="64"/>
      </bottom>
      <diagonal/>
    </border>
    <border>
      <left style="thin">
        <color rgb="FF000000"/>
      </left>
      <right/>
      <top/>
      <bottom style="medium">
        <color indexed="64"/>
      </bottom>
      <diagonal/>
    </border>
    <border>
      <left style="medium">
        <color indexed="64"/>
      </left>
      <right style="thin">
        <color rgb="FF000000"/>
      </right>
      <top style="medium">
        <color indexed="64"/>
      </top>
      <bottom style="medium">
        <color indexed="64"/>
      </bottom>
      <diagonal/>
    </border>
    <border>
      <left style="medium">
        <color indexed="64"/>
      </left>
      <right style="thin">
        <color rgb="FF000000"/>
      </right>
      <top/>
      <bottom style="medium">
        <color indexed="64"/>
      </bottom>
      <diagonal/>
    </border>
    <border>
      <left style="medium">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style="thin">
        <color rgb="FF000000"/>
      </top>
      <bottom style="thin">
        <color rgb="FF000000"/>
      </bottom>
      <diagonal/>
    </border>
  </borders>
  <cellStyleXfs count="43">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5" fillId="0" borderId="0" applyNumberFormat="0" applyFill="0" applyBorder="0" applyAlignment="0" applyProtection="0">
      <alignment vertical="top"/>
      <protection locked="0"/>
    </xf>
    <xf numFmtId="0" fontId="4" fillId="0" borderId="0"/>
    <xf numFmtId="9" fontId="4" fillId="0" borderId="0" applyFont="0" applyFill="0" applyBorder="0" applyAlignment="0" applyProtection="0"/>
    <xf numFmtId="44" fontId="4" fillId="0" borderId="0" applyFont="0" applyFill="0" applyBorder="0" applyAlignment="0" applyProtection="0"/>
    <xf numFmtId="0" fontId="29" fillId="0" borderId="0"/>
    <xf numFmtId="0" fontId="42" fillId="0" borderId="0"/>
    <xf numFmtId="0" fontId="43" fillId="0" borderId="0"/>
    <xf numFmtId="0" fontId="3" fillId="0" borderId="0"/>
    <xf numFmtId="44" fontId="42" fillId="0" borderId="0" applyFont="0" applyFill="0" applyBorder="0" applyAlignment="0" applyProtection="0"/>
    <xf numFmtId="43" fontId="4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2" fillId="0" borderId="0" applyFont="0" applyFill="0" applyBorder="0" applyAlignment="0" applyProtection="0"/>
    <xf numFmtId="0" fontId="5" fillId="0" borderId="0" applyNumberFormat="0" applyFill="0" applyBorder="0" applyAlignment="0" applyProtection="0">
      <alignment vertical="top"/>
      <protection locked="0"/>
    </xf>
    <xf numFmtId="0" fontId="4" fillId="0" borderId="0"/>
    <xf numFmtId="0" fontId="29" fillId="0" borderId="0"/>
    <xf numFmtId="0" fontId="4" fillId="0" borderId="0"/>
    <xf numFmtId="0" fontId="43" fillId="0" borderId="0"/>
    <xf numFmtId="0" fontId="4" fillId="0" borderId="0"/>
    <xf numFmtId="0" fontId="4" fillId="0" borderId="0"/>
    <xf numFmtId="0" fontId="4" fillId="0" borderId="0"/>
    <xf numFmtId="0" fontId="42" fillId="0" borderId="0"/>
    <xf numFmtId="0" fontId="3" fillId="0" borderId="0"/>
    <xf numFmtId="0" fontId="3"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1" fillId="0" borderId="0"/>
    <xf numFmtId="0" fontId="74" fillId="0" borderId="0">
      <alignment wrapText="1"/>
      <protection locked="0"/>
    </xf>
  </cellStyleXfs>
  <cellXfs count="976">
    <xf numFmtId="0" fontId="0" fillId="0" borderId="0" xfId="0"/>
    <xf numFmtId="0" fontId="0" fillId="2" borderId="0" xfId="0" applyFill="1"/>
    <xf numFmtId="0" fontId="6" fillId="2" borderId="0" xfId="0" applyFont="1" applyFill="1"/>
    <xf numFmtId="0" fontId="7" fillId="2" borderId="0" xfId="0" applyFont="1" applyFill="1"/>
    <xf numFmtId="0" fontId="7" fillId="2" borderId="1" xfId="0" applyFont="1" applyFill="1" applyBorder="1"/>
    <xf numFmtId="0" fontId="7" fillId="2" borderId="1" xfId="0" applyFont="1" applyFill="1" applyBorder="1" applyAlignment="1">
      <alignment vertical="center" wrapText="1"/>
    </xf>
    <xf numFmtId="6" fontId="4" fillId="2" borderId="1" xfId="0" applyNumberFormat="1" applyFont="1" applyFill="1" applyBorder="1" applyAlignment="1">
      <alignment vertical="top"/>
    </xf>
    <xf numFmtId="0" fontId="4" fillId="2" borderId="1" xfId="0" applyFont="1" applyFill="1" applyBorder="1" applyAlignment="1">
      <alignment vertical="top"/>
    </xf>
    <xf numFmtId="166" fontId="4" fillId="2" borderId="1" xfId="2" applyNumberFormat="1" applyFont="1" applyFill="1" applyBorder="1" applyAlignment="1">
      <alignment vertical="top"/>
    </xf>
    <xf numFmtId="166" fontId="4" fillId="2" borderId="1" xfId="2" applyNumberFormat="1" applyFont="1" applyFill="1" applyBorder="1" applyAlignment="1">
      <alignment horizontal="left" vertical="top"/>
    </xf>
    <xf numFmtId="166" fontId="7" fillId="2" borderId="0" xfId="2" applyNumberFormat="1" applyFont="1" applyFill="1"/>
    <xf numFmtId="166" fontId="7" fillId="2" borderId="1" xfId="2" applyNumberFormat="1" applyFont="1" applyFill="1" applyBorder="1"/>
    <xf numFmtId="0" fontId="8" fillId="2" borderId="1" xfId="0" applyFont="1" applyFill="1" applyBorder="1" applyAlignment="1">
      <alignment vertical="top"/>
    </xf>
    <xf numFmtId="0" fontId="8" fillId="2" borderId="0" xfId="0" applyFont="1" applyFill="1"/>
    <xf numFmtId="0" fontId="9" fillId="0" borderId="0" xfId="0" applyFont="1"/>
    <xf numFmtId="0" fontId="10" fillId="2" borderId="0" xfId="0" applyFont="1" applyFill="1" applyAlignment="1">
      <alignment vertical="center" wrapText="1"/>
    </xf>
    <xf numFmtId="4" fontId="10" fillId="2" borderId="0" xfId="0" applyNumberFormat="1" applyFont="1" applyFill="1" applyAlignment="1">
      <alignment vertical="center" wrapText="1"/>
    </xf>
    <xf numFmtId="0" fontId="10" fillId="2" borderId="1" xfId="0" applyFont="1" applyFill="1" applyBorder="1" applyAlignment="1">
      <alignment vertical="center" wrapText="1"/>
    </xf>
    <xf numFmtId="0" fontId="10" fillId="2" borderId="0" xfId="0" applyFont="1" applyFill="1" applyBorder="1" applyAlignment="1">
      <alignment vertical="center" wrapText="1"/>
    </xf>
    <xf numFmtId="4" fontId="10" fillId="2" borderId="0" xfId="0" applyNumberFormat="1" applyFont="1" applyFill="1" applyBorder="1" applyAlignment="1">
      <alignment vertical="center" wrapText="1"/>
    </xf>
    <xf numFmtId="0" fontId="10" fillId="2" borderId="2" xfId="0" applyFont="1" applyFill="1" applyBorder="1" applyAlignment="1">
      <alignment vertical="center" wrapText="1"/>
    </xf>
    <xf numFmtId="44" fontId="10" fillId="2" borderId="1" xfId="2" applyNumberFormat="1" applyFont="1" applyFill="1" applyBorder="1" applyAlignment="1" applyProtection="1">
      <alignment horizontal="right" vertical="center" wrapText="1"/>
      <protection locked="0"/>
    </xf>
    <xf numFmtId="43" fontId="10" fillId="2" borderId="1" xfId="1" applyFont="1" applyFill="1" applyBorder="1" applyAlignment="1" applyProtection="1">
      <alignment horizontal="right" vertical="center" wrapText="1"/>
      <protection locked="0"/>
    </xf>
    <xf numFmtId="43" fontId="10" fillId="4" borderId="1" xfId="1" applyFont="1" applyFill="1" applyBorder="1" applyAlignment="1">
      <alignment horizontal="right" vertical="center" wrapText="1"/>
    </xf>
    <xf numFmtId="10" fontId="10" fillId="4" borderId="1" xfId="3" applyNumberFormat="1" applyFont="1" applyFill="1" applyBorder="1" applyAlignment="1">
      <alignment horizontal="right" vertical="center" wrapText="1"/>
    </xf>
    <xf numFmtId="0" fontId="10" fillId="2" borderId="2" xfId="0" applyFont="1" applyFill="1" applyBorder="1" applyAlignment="1">
      <alignment horizontal="left" vertical="center" wrapText="1" indent="2"/>
    </xf>
    <xf numFmtId="10" fontId="10" fillId="4" borderId="1" xfId="3" applyNumberFormat="1" applyFont="1" applyFill="1" applyBorder="1" applyAlignment="1" applyProtection="1">
      <alignment horizontal="right" vertical="center" wrapText="1"/>
    </xf>
    <xf numFmtId="0" fontId="10" fillId="2" borderId="1" xfId="0" applyFont="1" applyFill="1" applyBorder="1" applyAlignment="1" applyProtection="1">
      <alignment horizontal="left" vertical="center" wrapText="1" indent="2"/>
      <protection locked="0"/>
    </xf>
    <xf numFmtId="0" fontId="10" fillId="2" borderId="1" xfId="0" applyFont="1" applyFill="1" applyBorder="1" applyAlignment="1" applyProtection="1">
      <alignment vertical="center" wrapText="1"/>
      <protection locked="0"/>
    </xf>
    <xf numFmtId="43" fontId="10" fillId="2" borderId="3" xfId="1" applyFont="1" applyFill="1" applyBorder="1" applyAlignment="1" applyProtection="1">
      <alignment horizontal="right" vertical="center" wrapText="1"/>
      <protection locked="0"/>
    </xf>
    <xf numFmtId="44" fontId="10" fillId="2" borderId="6" xfId="2" applyNumberFormat="1" applyFont="1" applyFill="1" applyBorder="1" applyAlignment="1">
      <alignment horizontal="right" vertical="center" wrapText="1"/>
    </xf>
    <xf numFmtId="0" fontId="10" fillId="2" borderId="0" xfId="0" applyFont="1" applyFill="1" applyBorder="1" applyAlignment="1" applyProtection="1">
      <alignment vertical="center" wrapText="1"/>
    </xf>
    <xf numFmtId="0" fontId="10" fillId="2" borderId="1" xfId="0" applyFont="1" applyFill="1" applyBorder="1" applyAlignment="1" applyProtection="1">
      <alignment vertical="center" wrapText="1"/>
    </xf>
    <xf numFmtId="43" fontId="10" fillId="2" borderId="1" xfId="1" applyFont="1" applyFill="1" applyBorder="1" applyAlignment="1" applyProtection="1">
      <alignment horizontal="right" vertical="center" wrapText="1"/>
    </xf>
    <xf numFmtId="4" fontId="10" fillId="2" borderId="0" xfId="0" applyNumberFormat="1" applyFont="1" applyFill="1" applyAlignment="1" applyProtection="1">
      <alignment vertical="center" wrapText="1"/>
    </xf>
    <xf numFmtId="0" fontId="10" fillId="2" borderId="0" xfId="0" applyFont="1" applyFill="1" applyAlignment="1" applyProtection="1">
      <alignment vertical="center" wrapText="1"/>
    </xf>
    <xf numFmtId="14" fontId="10" fillId="2" borderId="0" xfId="0" applyNumberFormat="1" applyFont="1" applyFill="1" applyBorder="1" applyAlignment="1" applyProtection="1">
      <alignment vertical="center" wrapText="1"/>
    </xf>
    <xf numFmtId="0" fontId="18" fillId="2" borderId="1" xfId="0" applyFont="1" applyFill="1" applyBorder="1" applyAlignment="1" applyProtection="1">
      <alignment vertical="center" wrapText="1"/>
    </xf>
    <xf numFmtId="0" fontId="10" fillId="2" borderId="1" xfId="0" applyFont="1" applyFill="1" applyBorder="1" applyAlignment="1" applyProtection="1">
      <alignment horizontal="left" vertical="center" wrapText="1"/>
    </xf>
    <xf numFmtId="0" fontId="19" fillId="2" borderId="2" xfId="0" applyFont="1" applyFill="1" applyBorder="1" applyAlignment="1" applyProtection="1">
      <alignment horizontal="center" vertical="center" wrapText="1"/>
    </xf>
    <xf numFmtId="44" fontId="10" fillId="2" borderId="2" xfId="2" applyNumberFormat="1" applyFont="1" applyFill="1" applyBorder="1" applyAlignment="1" applyProtection="1">
      <alignment vertical="center" wrapText="1"/>
    </xf>
    <xf numFmtId="166" fontId="10" fillId="2" borderId="2" xfId="2" applyNumberFormat="1" applyFont="1" applyFill="1" applyBorder="1" applyAlignment="1" applyProtection="1">
      <alignment horizontal="center" vertical="center" wrapText="1"/>
    </xf>
    <xf numFmtId="44" fontId="10" fillId="2" borderId="2" xfId="2" applyNumberFormat="1" applyFont="1" applyFill="1" applyBorder="1" applyAlignment="1" applyProtection="1">
      <alignment vertical="center" wrapText="1"/>
      <protection locked="0"/>
    </xf>
    <xf numFmtId="0" fontId="10" fillId="2" borderId="0" xfId="0" applyFont="1" applyFill="1" applyBorder="1" applyAlignment="1" applyProtection="1">
      <alignment vertical="center" wrapText="1"/>
      <protection locked="0"/>
    </xf>
    <xf numFmtId="0" fontId="19" fillId="2" borderId="0" xfId="0" applyFont="1" applyFill="1" applyBorder="1" applyAlignment="1" applyProtection="1">
      <alignment horizontal="center" vertical="center" wrapText="1"/>
      <protection locked="0"/>
    </xf>
    <xf numFmtId="166" fontId="10" fillId="2" borderId="0" xfId="2" applyNumberFormat="1" applyFont="1" applyFill="1" applyBorder="1" applyAlignment="1" applyProtection="1">
      <alignment vertical="center" wrapText="1"/>
      <protection locked="0"/>
    </xf>
    <xf numFmtId="0" fontId="19" fillId="2" borderId="0" xfId="0" applyFont="1" applyFill="1" applyBorder="1" applyAlignment="1" applyProtection="1">
      <alignment vertical="center" wrapText="1"/>
      <protection locked="0"/>
    </xf>
    <xf numFmtId="3" fontId="10" fillId="2" borderId="0" xfId="0" applyNumberFormat="1" applyFont="1" applyFill="1" applyAlignment="1">
      <alignment vertical="center" wrapText="1"/>
    </xf>
    <xf numFmtId="0" fontId="10" fillId="2" borderId="0" xfId="0" applyFont="1" applyFill="1" applyAlignment="1">
      <alignment horizontal="left" vertical="center" wrapText="1"/>
    </xf>
    <xf numFmtId="0" fontId="10" fillId="2" borderId="2" xfId="0" applyFont="1" applyFill="1" applyBorder="1" applyAlignment="1">
      <alignment horizontal="left" vertical="center" wrapText="1"/>
    </xf>
    <xf numFmtId="43" fontId="10" fillId="2" borderId="0" xfId="1" applyFont="1" applyFill="1" applyBorder="1" applyAlignment="1" applyProtection="1">
      <alignment horizontal="right" vertical="center" wrapText="1"/>
    </xf>
    <xf numFmtId="44" fontId="10" fillId="2" borderId="1" xfId="2" applyFont="1" applyFill="1" applyBorder="1" applyAlignment="1">
      <alignment vertical="center" wrapText="1"/>
    </xf>
    <xf numFmtId="44" fontId="10" fillId="2" borderId="0" xfId="2" applyNumberFormat="1" applyFont="1" applyFill="1" applyBorder="1" applyAlignment="1">
      <alignment horizontal="right" vertical="center" wrapText="1"/>
    </xf>
    <xf numFmtId="10" fontId="10" fillId="2" borderId="0" xfId="0" applyNumberFormat="1" applyFont="1" applyFill="1" applyBorder="1" applyAlignment="1">
      <alignment horizontal="right" vertical="center" wrapText="1"/>
    </xf>
    <xf numFmtId="44" fontId="10" fillId="2" borderId="0" xfId="2" applyNumberFormat="1" applyFont="1" applyFill="1" applyBorder="1" applyAlignment="1" applyProtection="1">
      <alignment horizontal="right" vertical="center" wrapText="1"/>
    </xf>
    <xf numFmtId="0" fontId="10" fillId="2" borderId="1" xfId="0" applyFont="1" applyFill="1" applyBorder="1" applyAlignment="1" applyProtection="1">
      <alignment vertical="top" wrapText="1"/>
    </xf>
    <xf numFmtId="44" fontId="10" fillId="2" borderId="2" xfId="2" applyNumberFormat="1" applyFont="1" applyFill="1" applyBorder="1" applyAlignment="1" applyProtection="1">
      <alignment horizontal="right" vertical="center" wrapText="1"/>
    </xf>
    <xf numFmtId="43" fontId="10" fillId="2" borderId="2" xfId="1" applyFont="1" applyFill="1" applyBorder="1" applyAlignment="1" applyProtection="1">
      <alignment horizontal="right" vertical="center" wrapText="1"/>
    </xf>
    <xf numFmtId="43" fontId="10" fillId="4" borderId="2" xfId="1" applyFont="1" applyFill="1" applyBorder="1" applyAlignment="1" applyProtection="1">
      <alignment horizontal="right" vertical="center" wrapText="1"/>
    </xf>
    <xf numFmtId="43" fontId="10" fillId="2" borderId="13" xfId="1" applyFont="1" applyFill="1" applyBorder="1" applyAlignment="1" applyProtection="1">
      <alignment horizontal="right" vertical="center" wrapText="1"/>
    </xf>
    <xf numFmtId="0" fontId="10" fillId="4" borderId="1" xfId="0" applyFont="1" applyFill="1" applyBorder="1" applyAlignment="1">
      <alignment vertical="center" wrapText="1"/>
    </xf>
    <xf numFmtId="0" fontId="12" fillId="2" borderId="0" xfId="0" applyFont="1" applyFill="1" applyBorder="1" applyAlignment="1" applyProtection="1">
      <alignment horizontal="center" vertical="center" wrapText="1"/>
    </xf>
    <xf numFmtId="0" fontId="17" fillId="2" borderId="0" xfId="0" applyFont="1" applyFill="1" applyBorder="1" applyAlignment="1">
      <alignment vertical="center" wrapText="1"/>
    </xf>
    <xf numFmtId="0" fontId="17" fillId="2" borderId="0" xfId="0" applyFont="1" applyFill="1" applyBorder="1" applyAlignment="1" applyProtection="1">
      <alignment horizontal="center" vertical="center" wrapText="1"/>
    </xf>
    <xf numFmtId="0" fontId="7" fillId="2" borderId="0" xfId="0" applyFont="1" applyFill="1" applyAlignment="1">
      <alignment horizontal="center"/>
    </xf>
    <xf numFmtId="0" fontId="7" fillId="2" borderId="1" xfId="0" applyFont="1" applyFill="1" applyBorder="1" applyAlignment="1">
      <alignment horizontal="center"/>
    </xf>
    <xf numFmtId="3" fontId="10" fillId="2" borderId="0" xfId="0" applyNumberFormat="1" applyFont="1" applyFill="1" applyAlignment="1">
      <alignment horizontal="left" vertical="center" wrapText="1"/>
    </xf>
    <xf numFmtId="0" fontId="17" fillId="2" borderId="0" xfId="0" applyFont="1" applyFill="1" applyAlignment="1">
      <alignment horizontal="left" vertical="center" wrapText="1"/>
    </xf>
    <xf numFmtId="0" fontId="27" fillId="2" borderId="0" xfId="0" applyFont="1" applyFill="1"/>
    <xf numFmtId="0" fontId="0" fillId="2" borderId="0" xfId="0" applyFill="1"/>
    <xf numFmtId="0" fontId="13" fillId="2" borderId="0" xfId="0" applyFont="1" applyFill="1" applyAlignment="1">
      <alignment vertical="center" wrapText="1"/>
    </xf>
    <xf numFmtId="0" fontId="13" fillId="2" borderId="0" xfId="0" applyFont="1" applyFill="1" applyAlignment="1">
      <alignment vertical="center"/>
    </xf>
    <xf numFmtId="0" fontId="10" fillId="2" borderId="10" xfId="0" applyFont="1" applyFill="1" applyBorder="1" applyAlignment="1">
      <alignment horizontal="left" vertical="center" wrapText="1"/>
    </xf>
    <xf numFmtId="0" fontId="24" fillId="2" borderId="0" xfId="0" applyFont="1" applyFill="1" applyAlignment="1">
      <alignment horizontal="left" vertical="center" wrapText="1"/>
    </xf>
    <xf numFmtId="1" fontId="10" fillId="2" borderId="0" xfId="0" applyNumberFormat="1" applyFont="1" applyFill="1" applyBorder="1" applyAlignment="1">
      <alignment horizontal="center" vertical="center" wrapText="1"/>
    </xf>
    <xf numFmtId="1" fontId="10" fillId="2" borderId="10" xfId="0" applyNumberFormat="1" applyFont="1" applyFill="1" applyBorder="1" applyAlignment="1">
      <alignment horizontal="center" vertical="center" wrapText="1"/>
    </xf>
    <xf numFmtId="44" fontId="10" fillId="2" borderId="1" xfId="2" applyFont="1" applyFill="1" applyBorder="1" applyAlignment="1" applyProtection="1">
      <alignment horizontal="right" vertical="center" wrapText="1"/>
    </xf>
    <xf numFmtId="166" fontId="10" fillId="2" borderId="1" xfId="2" applyNumberFormat="1" applyFont="1" applyFill="1" applyBorder="1" applyAlignment="1">
      <alignment vertical="center" wrapText="1"/>
    </xf>
    <xf numFmtId="0" fontId="24" fillId="2" borderId="0" xfId="0" applyFont="1" applyFill="1" applyAlignment="1">
      <alignment horizontal="left" vertical="center" wrapText="1"/>
    </xf>
    <xf numFmtId="10" fontId="10" fillId="2" borderId="1" xfId="3" applyNumberFormat="1" applyFont="1" applyFill="1" applyBorder="1" applyAlignment="1" applyProtection="1">
      <alignment horizontal="right" vertical="center" wrapText="1"/>
    </xf>
    <xf numFmtId="44" fontId="10" fillId="2" borderId="2" xfId="2" applyNumberFormat="1" applyFont="1" applyFill="1" applyBorder="1" applyAlignment="1" applyProtection="1">
      <alignment horizontal="right" vertical="center" wrapText="1"/>
      <protection locked="0"/>
    </xf>
    <xf numFmtId="44" fontId="10" fillId="2" borderId="0" xfId="2" applyFont="1" applyFill="1" applyBorder="1" applyAlignment="1" applyProtection="1">
      <alignment horizontal="right" vertical="center" wrapText="1"/>
    </xf>
    <xf numFmtId="9" fontId="12" fillId="2" borderId="0" xfId="3" applyFont="1" applyFill="1" applyBorder="1" applyAlignment="1" applyProtection="1">
      <alignment horizontal="center" vertical="center" wrapText="1"/>
    </xf>
    <xf numFmtId="9" fontId="16" fillId="2" borderId="0" xfId="4" applyNumberFormat="1" applyFont="1" applyFill="1" applyBorder="1" applyAlignment="1" applyProtection="1">
      <alignment vertical="center"/>
    </xf>
    <xf numFmtId="44" fontId="10" fillId="2" borderId="6" xfId="2" applyNumberFormat="1" applyFont="1" applyFill="1" applyBorder="1" applyAlignment="1" applyProtection="1">
      <alignment horizontal="right" vertical="center" wrapText="1"/>
    </xf>
    <xf numFmtId="10" fontId="10" fillId="2" borderId="3" xfId="3" applyNumberFormat="1" applyFont="1" applyFill="1" applyBorder="1" applyAlignment="1" applyProtection="1">
      <alignment horizontal="right" vertical="center" wrapText="1"/>
    </xf>
    <xf numFmtId="0" fontId="10" fillId="2" borderId="0" xfId="0" applyFont="1" applyFill="1" applyBorder="1" applyAlignment="1">
      <alignment horizontal="left" vertical="center" wrapText="1"/>
    </xf>
    <xf numFmtId="0" fontId="10" fillId="4" borderId="1" xfId="0" applyFont="1" applyFill="1" applyBorder="1" applyAlignment="1" applyProtection="1">
      <alignment vertical="center" wrapText="1"/>
      <protection locked="0"/>
    </xf>
    <xf numFmtId="0" fontId="24" fillId="2" borderId="0" xfId="0" applyFont="1" applyFill="1" applyAlignment="1">
      <alignment horizontal="left" vertical="center" wrapText="1"/>
    </xf>
    <xf numFmtId="44" fontId="10" fillId="2" borderId="5" xfId="2" applyNumberFormat="1" applyFont="1" applyFill="1" applyBorder="1" applyAlignment="1" applyProtection="1">
      <alignment horizontal="right" vertical="center" wrapText="1"/>
      <protection locked="0"/>
    </xf>
    <xf numFmtId="44" fontId="10" fillId="2" borderId="21" xfId="2" applyNumberFormat="1" applyFont="1" applyFill="1" applyBorder="1" applyAlignment="1">
      <alignment horizontal="right" vertical="center" wrapText="1"/>
    </xf>
    <xf numFmtId="0" fontId="23" fillId="2" borderId="14" xfId="0" applyFont="1" applyFill="1" applyBorder="1" applyAlignment="1">
      <alignment horizontal="center" vertical="center" wrapText="1"/>
    </xf>
    <xf numFmtId="10" fontId="10" fillId="2" borderId="14" xfId="3" applyNumberFormat="1" applyFont="1" applyFill="1" applyBorder="1" applyAlignment="1" applyProtection="1">
      <alignment horizontal="right" vertical="center" wrapText="1"/>
    </xf>
    <xf numFmtId="165" fontId="10" fillId="2" borderId="4" xfId="0" applyNumberFormat="1" applyFont="1" applyFill="1" applyBorder="1" applyAlignment="1" applyProtection="1">
      <alignment horizontal="center" vertical="center" wrapText="1"/>
    </xf>
    <xf numFmtId="0" fontId="13" fillId="2" borderId="0" xfId="0" applyFont="1" applyFill="1" applyAlignment="1">
      <alignment horizontal="left" vertical="center" wrapText="1"/>
    </xf>
    <xf numFmtId="9" fontId="13" fillId="2" borderId="0" xfId="3" applyFont="1" applyFill="1" applyAlignment="1">
      <alignment horizontal="left" vertical="center" wrapText="1"/>
    </xf>
    <xf numFmtId="9" fontId="17" fillId="2" borderId="0" xfId="3" applyFont="1" applyFill="1" applyBorder="1" applyAlignment="1">
      <alignment horizontal="left" vertical="center" wrapText="1"/>
    </xf>
    <xf numFmtId="0" fontId="17" fillId="2" borderId="0" xfId="0" applyFont="1" applyFill="1" applyAlignment="1">
      <alignment vertical="center" wrapText="1"/>
    </xf>
    <xf numFmtId="1" fontId="10" fillId="2" borderId="14" xfId="0" applyNumberFormat="1" applyFont="1" applyFill="1" applyBorder="1" applyAlignment="1" applyProtection="1">
      <alignment horizontal="center" vertical="center" wrapText="1"/>
    </xf>
    <xf numFmtId="0" fontId="20" fillId="2" borderId="0" xfId="0" applyFont="1" applyFill="1" applyAlignment="1">
      <alignment horizontal="left" vertical="center" wrapText="1"/>
    </xf>
    <xf numFmtId="0" fontId="10" fillId="2" borderId="10" xfId="0" applyFont="1" applyFill="1" applyBorder="1" applyAlignment="1">
      <alignment horizontal="left" vertical="center" wrapText="1"/>
    </xf>
    <xf numFmtId="14" fontId="10" fillId="2" borderId="0" xfId="0" applyNumberFormat="1" applyFont="1" applyFill="1" applyBorder="1" applyAlignment="1" applyProtection="1">
      <alignment horizontal="left" vertical="center" wrapText="1"/>
    </xf>
    <xf numFmtId="4" fontId="10" fillId="2" borderId="10" xfId="0" applyNumberFormat="1" applyFont="1" applyFill="1" applyBorder="1" applyAlignment="1" applyProtection="1">
      <alignment horizontal="left" vertical="center" wrapText="1"/>
    </xf>
    <xf numFmtId="4" fontId="10" fillId="2" borderId="0" xfId="0" applyNumberFormat="1" applyFont="1" applyFill="1" applyBorder="1" applyAlignment="1" applyProtection="1">
      <alignment horizontal="left" vertical="center" wrapText="1"/>
    </xf>
    <xf numFmtId="0" fontId="10" fillId="2" borderId="8" xfId="0" applyFont="1" applyFill="1" applyBorder="1" applyAlignment="1" applyProtection="1">
      <alignment vertical="center" wrapText="1"/>
    </xf>
    <xf numFmtId="0" fontId="10" fillId="2" borderId="20" xfId="0" applyFont="1" applyFill="1" applyBorder="1" applyAlignment="1" applyProtection="1">
      <alignment vertical="center" wrapText="1"/>
    </xf>
    <xf numFmtId="0" fontId="10" fillId="9" borderId="1" xfId="0" applyFont="1" applyFill="1" applyBorder="1" applyAlignment="1" applyProtection="1">
      <alignment vertical="center" wrapText="1"/>
    </xf>
    <xf numFmtId="0" fontId="10" fillId="9" borderId="1" xfId="0" applyNumberFormat="1" applyFont="1" applyFill="1" applyBorder="1" applyAlignment="1" applyProtection="1">
      <alignment vertical="center" wrapText="1"/>
    </xf>
    <xf numFmtId="0" fontId="17" fillId="8" borderId="1" xfId="0" applyFont="1" applyFill="1" applyBorder="1" applyAlignment="1">
      <alignment horizontal="left" vertical="center" wrapText="1"/>
    </xf>
    <xf numFmtId="4" fontId="19" fillId="6" borderId="1" xfId="0" applyNumberFormat="1" applyFont="1" applyFill="1" applyBorder="1" applyAlignment="1">
      <alignment horizontal="center" vertical="center" wrapText="1"/>
    </xf>
    <xf numFmtId="4" fontId="19" fillId="6" borderId="5" xfId="0" applyNumberFormat="1" applyFont="1" applyFill="1" applyBorder="1" applyAlignment="1">
      <alignment horizontal="center" vertical="center" wrapText="1"/>
    </xf>
    <xf numFmtId="4" fontId="19" fillId="6" borderId="2" xfId="0" applyNumberFormat="1" applyFont="1" applyFill="1" applyBorder="1" applyAlignment="1">
      <alignment horizontal="center" vertical="center" wrapText="1"/>
    </xf>
    <xf numFmtId="0" fontId="19" fillId="6" borderId="1" xfId="0" applyFont="1" applyFill="1" applyBorder="1" applyAlignment="1" applyProtection="1">
      <alignment vertical="center" wrapText="1"/>
    </xf>
    <xf numFmtId="165" fontId="19" fillId="6" borderId="1" xfId="0" applyNumberFormat="1" applyFont="1" applyFill="1" applyBorder="1" applyAlignment="1" applyProtection="1">
      <alignment horizontal="center" vertical="center" wrapText="1"/>
    </xf>
    <xf numFmtId="9" fontId="19" fillId="6" borderId="1" xfId="3" applyFont="1" applyFill="1" applyBorder="1" applyAlignment="1" applyProtection="1">
      <alignment horizontal="center" vertical="center" wrapText="1"/>
    </xf>
    <xf numFmtId="4" fontId="19" fillId="6" borderId="1" xfId="0" applyNumberFormat="1" applyFont="1" applyFill="1" applyBorder="1" applyAlignment="1" applyProtection="1">
      <alignment horizontal="left" vertical="center" wrapText="1"/>
    </xf>
    <xf numFmtId="4" fontId="19" fillId="6" borderId="1" xfId="0" applyNumberFormat="1" applyFont="1" applyFill="1" applyBorder="1" applyAlignment="1" applyProtection="1">
      <alignment horizontal="center" vertical="center" wrapText="1"/>
    </xf>
    <xf numFmtId="0" fontId="19" fillId="6" borderId="2" xfId="0" applyFont="1" applyFill="1" applyBorder="1" applyAlignment="1" applyProtection="1">
      <alignment horizontal="center" vertical="center" wrapText="1"/>
    </xf>
    <xf numFmtId="4" fontId="17" fillId="2" borderId="0" xfId="0" applyNumberFormat="1" applyFont="1" applyFill="1" applyAlignment="1">
      <alignment vertical="center" wrapText="1"/>
    </xf>
    <xf numFmtId="0" fontId="20" fillId="2" borderId="0" xfId="0" applyFont="1" applyFill="1" applyAlignment="1">
      <alignment horizontal="left" vertical="center"/>
    </xf>
    <xf numFmtId="4" fontId="19" fillId="2" borderId="14" xfId="0" applyNumberFormat="1" applyFont="1" applyFill="1" applyBorder="1" applyAlignment="1">
      <alignment horizontal="center" vertical="center" wrapText="1"/>
    </xf>
    <xf numFmtId="0" fontId="10" fillId="2" borderId="1" xfId="0" applyFont="1" applyFill="1" applyBorder="1" applyAlignment="1">
      <alignment horizontal="left" vertical="center" wrapText="1"/>
    </xf>
    <xf numFmtId="165" fontId="19" fillId="6" borderId="1" xfId="0" applyNumberFormat="1" applyFont="1" applyFill="1" applyBorder="1" applyAlignment="1" applyProtection="1">
      <alignment horizontal="center" vertical="center" wrapText="1"/>
    </xf>
    <xf numFmtId="0" fontId="13" fillId="2" borderId="0" xfId="0" applyFont="1" applyFill="1" applyBorder="1" applyAlignment="1">
      <alignment vertical="center" wrapText="1"/>
    </xf>
    <xf numFmtId="0" fontId="25" fillId="2" borderId="0" xfId="0" applyFont="1" applyFill="1" applyAlignment="1">
      <alignment vertical="center" wrapText="1"/>
    </xf>
    <xf numFmtId="4" fontId="25" fillId="2" borderId="0" xfId="0" applyNumberFormat="1" applyFont="1" applyFill="1" applyAlignment="1">
      <alignment vertical="center" wrapText="1"/>
    </xf>
    <xf numFmtId="0" fontId="25" fillId="2" borderId="0" xfId="0" applyFont="1" applyFill="1" applyBorder="1" applyAlignment="1" applyProtection="1">
      <alignment horizontal="center" vertical="center" wrapText="1"/>
    </xf>
    <xf numFmtId="0" fontId="19" fillId="6" borderId="14" xfId="0" applyFont="1" applyFill="1" applyBorder="1" applyAlignment="1" applyProtection="1">
      <alignment vertical="center" wrapText="1"/>
    </xf>
    <xf numFmtId="1" fontId="12" fillId="2" borderId="19" xfId="0" applyNumberFormat="1" applyFont="1" applyFill="1" applyBorder="1" applyAlignment="1" applyProtection="1">
      <alignment horizontal="left" vertical="center" wrapText="1"/>
    </xf>
    <xf numFmtId="0" fontId="10" fillId="2" borderId="19" xfId="0" applyFont="1" applyFill="1" applyBorder="1" applyAlignment="1" applyProtection="1">
      <alignment vertical="center" wrapText="1"/>
      <protection locked="0"/>
    </xf>
    <xf numFmtId="0" fontId="10" fillId="2" borderId="22" xfId="0" applyFont="1" applyFill="1" applyBorder="1" applyAlignment="1" applyProtection="1">
      <alignment vertical="center" wrapText="1"/>
    </xf>
    <xf numFmtId="0" fontId="10" fillId="2" borderId="1" xfId="0" applyFont="1" applyFill="1" applyBorder="1" applyAlignment="1" applyProtection="1">
      <alignment horizontal="left" vertical="center" wrapText="1"/>
      <protection locked="0"/>
    </xf>
    <xf numFmtId="0" fontId="10" fillId="2" borderId="1" xfId="0" applyFont="1" applyFill="1" applyBorder="1" applyAlignment="1">
      <alignment horizontal="left" vertical="center" wrapText="1"/>
    </xf>
    <xf numFmtId="44" fontId="10" fillId="2" borderId="2" xfId="2" applyFont="1" applyFill="1" applyBorder="1" applyAlignment="1" applyProtection="1">
      <alignment horizontal="right" vertical="center" wrapText="1"/>
    </xf>
    <xf numFmtId="43" fontId="10" fillId="4" borderId="1" xfId="1" applyFont="1" applyFill="1" applyBorder="1" applyAlignment="1" applyProtection="1">
      <alignment horizontal="right" vertical="center" wrapText="1"/>
    </xf>
    <xf numFmtId="43" fontId="10" fillId="2" borderId="3" xfId="1" applyFont="1" applyFill="1" applyBorder="1" applyAlignment="1" applyProtection="1">
      <alignment horizontal="right" vertical="center" wrapText="1"/>
    </xf>
    <xf numFmtId="43" fontId="10" fillId="2" borderId="5" xfId="1" applyFont="1" applyFill="1" applyBorder="1" applyAlignment="1" applyProtection="1">
      <alignment horizontal="right" vertical="center" wrapText="1"/>
      <protection locked="0"/>
    </xf>
    <xf numFmtId="43" fontId="10" fillId="2" borderId="2" xfId="1" applyFont="1" applyFill="1" applyBorder="1" applyAlignment="1" applyProtection="1">
      <alignment horizontal="right" vertical="center" wrapText="1"/>
      <protection locked="0"/>
    </xf>
    <xf numFmtId="43" fontId="10" fillId="4" borderId="5" xfId="1" applyFont="1" applyFill="1" applyBorder="1" applyAlignment="1">
      <alignment horizontal="right" vertical="center" wrapText="1"/>
    </xf>
    <xf numFmtId="43" fontId="10" fillId="4" borderId="2" xfId="1" applyFont="1" applyFill="1" applyBorder="1" applyAlignment="1">
      <alignment horizontal="right" vertical="center" wrapText="1"/>
    </xf>
    <xf numFmtId="43" fontId="10" fillId="2" borderId="15" xfId="1" applyFont="1" applyFill="1" applyBorder="1" applyAlignment="1" applyProtection="1">
      <alignment horizontal="right" vertical="center" wrapText="1"/>
      <protection locked="0"/>
    </xf>
    <xf numFmtId="0" fontId="10" fillId="2" borderId="1" xfId="0" applyFont="1" applyFill="1" applyBorder="1" applyAlignment="1" applyProtection="1">
      <alignment horizontal="left" vertical="center" wrapText="1"/>
      <protection locked="0"/>
    </xf>
    <xf numFmtId="0" fontId="19" fillId="6" borderId="1" xfId="0" applyFont="1" applyFill="1" applyBorder="1" applyAlignment="1" applyProtection="1">
      <alignment horizontal="center" vertical="center" wrapText="1"/>
    </xf>
    <xf numFmtId="0" fontId="6" fillId="2" borderId="1" xfId="0" applyFont="1" applyFill="1" applyBorder="1" applyAlignment="1">
      <alignment horizontal="center"/>
    </xf>
    <xf numFmtId="0" fontId="7" fillId="2" borderId="2" xfId="0" applyFont="1" applyFill="1" applyBorder="1"/>
    <xf numFmtId="166" fontId="7" fillId="2" borderId="1" xfId="2" applyNumberFormat="1" applyFont="1" applyFill="1" applyBorder="1" applyAlignment="1">
      <alignment vertical="top"/>
    </xf>
    <xf numFmtId="0" fontId="7" fillId="0" borderId="1" xfId="0" applyFont="1" applyBorder="1" applyAlignment="1">
      <alignment horizontal="left"/>
    </xf>
    <xf numFmtId="0" fontId="7" fillId="0" borderId="1" xfId="0" applyFont="1" applyBorder="1" applyAlignment="1">
      <alignment horizontal="center"/>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xf>
    <xf numFmtId="0" fontId="7" fillId="0" borderId="1" xfId="0" applyFont="1" applyBorder="1" applyAlignment="1">
      <alignment horizontal="left" wrapText="1"/>
    </xf>
    <xf numFmtId="44" fontId="7" fillId="2" borderId="1" xfId="2" applyFont="1" applyFill="1" applyBorder="1" applyAlignment="1">
      <alignment horizontal="center"/>
    </xf>
    <xf numFmtId="0" fontId="7" fillId="2" borderId="1" xfId="0" applyFont="1" applyFill="1" applyBorder="1" applyAlignment="1">
      <alignment wrapText="1"/>
    </xf>
    <xf numFmtId="0" fontId="7" fillId="2" borderId="0" xfId="0" applyFont="1" applyFill="1" applyAlignment="1">
      <alignment wrapText="1"/>
    </xf>
    <xf numFmtId="0" fontId="10" fillId="2" borderId="1" xfId="0" applyFont="1" applyFill="1" applyBorder="1" applyAlignment="1" applyProtection="1">
      <alignment horizontal="right" vertical="top" wrapText="1"/>
    </xf>
    <xf numFmtId="0" fontId="17" fillId="2" borderId="0" xfId="0" applyFont="1" applyFill="1" applyBorder="1" applyAlignment="1">
      <alignment horizontal="left" vertical="center" wrapText="1"/>
    </xf>
    <xf numFmtId="44" fontId="10" fillId="2" borderId="1" xfId="2" applyFont="1" applyFill="1" applyBorder="1" applyAlignment="1" applyProtection="1">
      <alignment horizontal="center" vertical="center" wrapText="1"/>
    </xf>
    <xf numFmtId="10" fontId="10" fillId="2" borderId="0" xfId="0" applyNumberFormat="1" applyFont="1" applyFill="1" applyBorder="1" applyAlignment="1" applyProtection="1">
      <alignment horizontal="right" vertical="center" wrapText="1"/>
    </xf>
    <xf numFmtId="10" fontId="10" fillId="2" borderId="23" xfId="0" applyNumberFormat="1" applyFont="1" applyFill="1" applyBorder="1" applyAlignment="1" applyProtection="1">
      <alignment horizontal="right" vertical="center" wrapText="1"/>
    </xf>
    <xf numFmtId="44" fontId="10" fillId="2" borderId="23" xfId="2" applyNumberFormat="1" applyFont="1" applyFill="1" applyBorder="1" applyAlignment="1">
      <alignment horizontal="right" vertical="center" wrapText="1"/>
    </xf>
    <xf numFmtId="0" fontId="7" fillId="2" borderId="1" xfId="5" applyFont="1" applyFill="1" applyBorder="1"/>
    <xf numFmtId="0" fontId="7" fillId="2" borderId="2" xfId="0" applyFont="1" applyFill="1" applyBorder="1" applyAlignment="1">
      <alignment wrapText="1"/>
    </xf>
    <xf numFmtId="0" fontId="7" fillId="0" borderId="2" xfId="0" applyFont="1" applyBorder="1" applyAlignment="1">
      <alignment horizontal="left" wrapText="1"/>
    </xf>
    <xf numFmtId="0" fontId="7" fillId="2" borderId="0" xfId="0" applyFont="1" applyFill="1" applyBorder="1"/>
    <xf numFmtId="43" fontId="17" fillId="2" borderId="0" xfId="1" applyFont="1" applyFill="1" applyBorder="1" applyAlignment="1" applyProtection="1">
      <alignment vertical="center" wrapText="1"/>
    </xf>
    <xf numFmtId="0" fontId="10" fillId="2" borderId="1" xfId="0" applyFont="1" applyFill="1" applyBorder="1" applyAlignment="1" applyProtection="1">
      <alignment horizontal="left" vertical="center" wrapText="1"/>
      <protection locked="0"/>
    </xf>
    <xf numFmtId="43" fontId="10" fillId="2" borderId="0" xfId="0" applyNumberFormat="1" applyFont="1" applyFill="1" applyAlignment="1">
      <alignment horizontal="left" vertical="center" wrapText="1"/>
    </xf>
    <xf numFmtId="43" fontId="17" fillId="2" borderId="0" xfId="0" applyNumberFormat="1" applyFont="1" applyFill="1" applyAlignment="1">
      <alignment horizontal="left" vertical="center" wrapText="1"/>
    </xf>
    <xf numFmtId="0" fontId="7" fillId="2" borderId="5" xfId="0" applyFont="1" applyFill="1" applyBorder="1"/>
    <xf numFmtId="0" fontId="7" fillId="2" borderId="4" xfId="0" applyFont="1" applyFill="1" applyBorder="1"/>
    <xf numFmtId="0" fontId="7" fillId="2" borderId="25" xfId="0" applyFont="1" applyFill="1" applyBorder="1"/>
    <xf numFmtId="0" fontId="7" fillId="2" borderId="22" xfId="0" applyFont="1" applyFill="1" applyBorder="1"/>
    <xf numFmtId="0" fontId="7" fillId="2" borderId="7" xfId="0" applyFont="1" applyFill="1" applyBorder="1" applyAlignment="1">
      <alignment wrapText="1"/>
    </xf>
    <xf numFmtId="0" fontId="7" fillId="2" borderId="5" xfId="0" applyFont="1" applyFill="1" applyBorder="1" applyAlignment="1">
      <alignment vertical="center" wrapText="1"/>
    </xf>
    <xf numFmtId="0" fontId="7" fillId="2" borderId="24" xfId="0" applyFont="1" applyFill="1" applyBorder="1"/>
    <xf numFmtId="0" fontId="7" fillId="2" borderId="26" xfId="0" applyFont="1" applyFill="1" applyBorder="1"/>
    <xf numFmtId="0" fontId="7" fillId="2" borderId="26" xfId="0" applyFont="1" applyFill="1" applyBorder="1" applyAlignment="1">
      <alignment vertical="center" wrapText="1"/>
    </xf>
    <xf numFmtId="0" fontId="7" fillId="2" borderId="25" xfId="0" applyFont="1" applyFill="1" applyBorder="1" applyAlignment="1">
      <alignment vertical="center" wrapText="1"/>
    </xf>
    <xf numFmtId="0" fontId="7" fillId="2" borderId="7" xfId="0" applyFont="1" applyFill="1" applyBorder="1"/>
    <xf numFmtId="0" fontId="7" fillId="2" borderId="4" xfId="0" applyFont="1" applyFill="1" applyBorder="1" applyAlignment="1">
      <alignment vertical="center" wrapText="1"/>
    </xf>
    <xf numFmtId="0" fontId="7" fillId="0" borderId="4" xfId="0" applyFont="1" applyBorder="1" applyAlignment="1">
      <alignment horizontal="left" wrapText="1"/>
    </xf>
    <xf numFmtId="0" fontId="7" fillId="2" borderId="26" xfId="5" applyFont="1" applyFill="1" applyBorder="1"/>
    <xf numFmtId="0" fontId="7" fillId="2" borderId="25" xfId="5" applyFont="1" applyFill="1" applyBorder="1"/>
    <xf numFmtId="166" fontId="7" fillId="2" borderId="16" xfId="2" applyNumberFormat="1" applyFont="1" applyFill="1" applyBorder="1"/>
    <xf numFmtId="166" fontId="7" fillId="2" borderId="27" xfId="2" applyNumberFormat="1" applyFont="1" applyFill="1" applyBorder="1" applyAlignment="1">
      <alignment vertical="center" wrapText="1"/>
    </xf>
    <xf numFmtId="166" fontId="7" fillId="2" borderId="28" xfId="2" applyNumberFormat="1" applyFont="1" applyFill="1" applyBorder="1" applyAlignment="1">
      <alignment vertical="center" wrapText="1"/>
    </xf>
    <xf numFmtId="166" fontId="7" fillId="2" borderId="9" xfId="2" applyNumberFormat="1" applyFont="1" applyFill="1" applyBorder="1"/>
    <xf numFmtId="166" fontId="7" fillId="2" borderId="7" xfId="2" applyNumberFormat="1" applyFont="1" applyFill="1" applyBorder="1"/>
    <xf numFmtId="166" fontId="7" fillId="2" borderId="2" xfId="2" applyNumberFormat="1" applyFont="1" applyFill="1" applyBorder="1"/>
    <xf numFmtId="0" fontId="7" fillId="2" borderId="5" xfId="0" applyFont="1" applyFill="1" applyBorder="1" applyAlignment="1">
      <alignment horizontal="center"/>
    </xf>
    <xf numFmtId="0" fontId="7" fillId="2" borderId="4" xfId="0" applyFont="1" applyFill="1" applyBorder="1" applyAlignment="1">
      <alignment horizontal="center"/>
    </xf>
    <xf numFmtId="0" fontId="6" fillId="2" borderId="24" xfId="0" applyFont="1" applyFill="1" applyBorder="1" applyAlignment="1">
      <alignment horizontal="center" wrapText="1"/>
    </xf>
    <xf numFmtId="0" fontId="7" fillId="2" borderId="26" xfId="0" applyFont="1" applyFill="1" applyBorder="1" applyAlignment="1">
      <alignment horizontal="center"/>
    </xf>
    <xf numFmtId="0" fontId="7" fillId="2" borderId="25" xfId="0" applyFont="1" applyFill="1" applyBorder="1" applyAlignment="1">
      <alignment horizontal="center"/>
    </xf>
    <xf numFmtId="0" fontId="6" fillId="2" borderId="2" xfId="0" applyFont="1" applyFill="1" applyBorder="1" applyAlignment="1">
      <alignment horizontal="center"/>
    </xf>
    <xf numFmtId="0" fontId="6" fillId="2" borderId="17" xfId="0" applyFont="1" applyFill="1" applyBorder="1" applyAlignment="1">
      <alignment horizontal="center" wrapText="1"/>
    </xf>
    <xf numFmtId="0" fontId="7" fillId="2" borderId="29" xfId="0" applyFont="1" applyFill="1" applyBorder="1" applyAlignment="1">
      <alignment horizontal="center"/>
    </xf>
    <xf numFmtId="0" fontId="7" fillId="2" borderId="18" xfId="0" applyFont="1" applyFill="1" applyBorder="1" applyAlignment="1">
      <alignment horizontal="center"/>
    </xf>
    <xf numFmtId="0" fontId="7" fillId="2" borderId="12" xfId="0" applyFont="1" applyFill="1" applyBorder="1" applyAlignment="1">
      <alignment horizontal="center"/>
    </xf>
    <xf numFmtId="0" fontId="6" fillId="2" borderId="7" xfId="0" applyFont="1" applyFill="1" applyBorder="1" applyAlignment="1">
      <alignment horizontal="center"/>
    </xf>
    <xf numFmtId="0" fontId="7" fillId="2" borderId="7" xfId="0" applyFont="1" applyFill="1" applyBorder="1" applyAlignment="1">
      <alignment horizontal="center"/>
    </xf>
    <xf numFmtId="0" fontId="7" fillId="0" borderId="4" xfId="0" applyFont="1" applyBorder="1" applyAlignment="1">
      <alignment horizontal="left"/>
    </xf>
    <xf numFmtId="0" fontId="6" fillId="2" borderId="24" xfId="0" applyFont="1" applyFill="1" applyBorder="1" applyAlignment="1">
      <alignment horizontal="center"/>
    </xf>
    <xf numFmtId="44" fontId="7" fillId="2" borderId="2" xfId="2" applyFont="1" applyFill="1" applyBorder="1" applyAlignment="1">
      <alignment horizontal="center"/>
    </xf>
    <xf numFmtId="0" fontId="6" fillId="2" borderId="17" xfId="0" applyFont="1" applyFill="1" applyBorder="1" applyAlignment="1">
      <alignment horizontal="center"/>
    </xf>
    <xf numFmtId="0" fontId="7" fillId="2" borderId="9" xfId="0" applyFont="1" applyFill="1" applyBorder="1" applyAlignment="1">
      <alignment horizontal="center"/>
    </xf>
    <xf numFmtId="0" fontId="7" fillId="0" borderId="4" xfId="0" applyFont="1" applyBorder="1" applyAlignment="1">
      <alignment horizontal="center"/>
    </xf>
    <xf numFmtId="3" fontId="7" fillId="2" borderId="5"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4" xfId="0" applyFont="1" applyFill="1" applyBorder="1" applyAlignment="1">
      <alignment horizontal="center"/>
    </xf>
    <xf numFmtId="3" fontId="7" fillId="2" borderId="26" xfId="0" applyNumberFormat="1" applyFont="1" applyFill="1" applyBorder="1" applyAlignment="1">
      <alignment horizontal="center" vertical="center" wrapText="1"/>
    </xf>
    <xf numFmtId="4" fontId="7" fillId="2" borderId="26" xfId="0" applyNumberFormat="1" applyFont="1" applyFill="1" applyBorder="1" applyAlignment="1">
      <alignment horizontal="center" vertical="center" wrapText="1"/>
    </xf>
    <xf numFmtId="164" fontId="7" fillId="2" borderId="25" xfId="0" applyNumberFormat="1" applyFont="1" applyFill="1" applyBorder="1" applyAlignment="1">
      <alignment horizontal="center" vertical="center" wrapText="1"/>
    </xf>
    <xf numFmtId="0" fontId="7" fillId="0" borderId="5" xfId="0" applyFont="1" applyBorder="1" applyAlignment="1">
      <alignment horizontal="left"/>
    </xf>
    <xf numFmtId="166" fontId="7" fillId="2" borderId="16" xfId="2" applyNumberFormat="1" applyFont="1" applyFill="1" applyBorder="1" applyAlignment="1">
      <alignment vertical="top"/>
    </xf>
    <xf numFmtId="4" fontId="7" fillId="2" borderId="27" xfId="0" applyNumberFormat="1" applyFont="1" applyFill="1" applyBorder="1" applyAlignment="1">
      <alignment horizontal="center" vertical="center" wrapText="1"/>
    </xf>
    <xf numFmtId="0" fontId="7" fillId="2" borderId="28" xfId="0" applyFont="1" applyFill="1" applyBorder="1" applyAlignment="1">
      <alignment horizontal="center"/>
    </xf>
    <xf numFmtId="166" fontId="7" fillId="2" borderId="11" xfId="2" applyNumberFormat="1" applyFont="1" applyFill="1" applyBorder="1" applyAlignment="1">
      <alignment vertical="top"/>
    </xf>
    <xf numFmtId="166" fontId="7" fillId="2" borderId="2" xfId="2" applyNumberFormat="1" applyFont="1" applyFill="1" applyBorder="1" applyAlignment="1">
      <alignment vertical="top"/>
    </xf>
    <xf numFmtId="0" fontId="7" fillId="2" borderId="30" xfId="0" applyFont="1" applyFill="1" applyBorder="1" applyAlignment="1">
      <alignment wrapText="1"/>
    </xf>
    <xf numFmtId="0" fontId="7" fillId="0" borderId="26" xfId="0" applyFont="1" applyBorder="1" applyAlignment="1">
      <alignment horizontal="left" wrapText="1"/>
    </xf>
    <xf numFmtId="0" fontId="7" fillId="0" borderId="26" xfId="0" applyFont="1" applyBorder="1" applyAlignment="1">
      <alignment wrapText="1"/>
    </xf>
    <xf numFmtId="0" fontId="7" fillId="0" borderId="25" xfId="0" applyFont="1" applyBorder="1" applyAlignment="1">
      <alignment horizontal="left" wrapText="1"/>
    </xf>
    <xf numFmtId="0" fontId="7" fillId="2" borderId="31" xfId="0" applyFont="1" applyFill="1" applyBorder="1"/>
    <xf numFmtId="0" fontId="7" fillId="2" borderId="11" xfId="0" applyFont="1" applyFill="1" applyBorder="1"/>
    <xf numFmtId="0" fontId="7" fillId="2" borderId="24" xfId="0" applyFont="1" applyFill="1" applyBorder="1" applyAlignment="1">
      <alignment horizontal="center" wrapText="1"/>
    </xf>
    <xf numFmtId="166" fontId="7" fillId="2" borderId="0" xfId="2" applyNumberFormat="1" applyFont="1" applyFill="1" applyAlignment="1">
      <alignment vertical="center"/>
    </xf>
    <xf numFmtId="166" fontId="6" fillId="2" borderId="24" xfId="2" applyNumberFormat="1" applyFont="1" applyFill="1" applyBorder="1" applyAlignment="1">
      <alignment vertical="center"/>
    </xf>
    <xf numFmtId="166" fontId="7" fillId="2" borderId="26" xfId="2" applyNumberFormat="1" applyFont="1" applyFill="1" applyBorder="1" applyAlignment="1">
      <alignment vertical="center"/>
    </xf>
    <xf numFmtId="166" fontId="7" fillId="2" borderId="25" xfId="2" applyNumberFormat="1" applyFont="1" applyFill="1" applyBorder="1" applyAlignment="1">
      <alignment vertical="center"/>
    </xf>
    <xf numFmtId="0" fontId="7" fillId="2" borderId="32" xfId="0" applyFont="1" applyFill="1" applyBorder="1" applyAlignment="1">
      <alignment horizontal="center"/>
    </xf>
    <xf numFmtId="0" fontId="0" fillId="2" borderId="0" xfId="0" applyFill="1" applyBorder="1"/>
    <xf numFmtId="0" fontId="7" fillId="9" borderId="7" xfId="0" applyFont="1" applyFill="1" applyBorder="1"/>
    <xf numFmtId="0" fontId="7" fillId="9" borderId="5" xfId="0" applyFont="1" applyFill="1" applyBorder="1"/>
    <xf numFmtId="0" fontId="7" fillId="9" borderId="7" xfId="0" applyFont="1" applyFill="1" applyBorder="1" applyAlignment="1">
      <alignment wrapText="1"/>
    </xf>
    <xf numFmtId="0" fontId="7" fillId="9" borderId="5" xfId="0" applyFont="1" applyFill="1" applyBorder="1" applyAlignment="1">
      <alignment wrapText="1"/>
    </xf>
    <xf numFmtId="0" fontId="7" fillId="2" borderId="0" xfId="0" applyFont="1" applyFill="1" applyAlignment="1">
      <alignment vertical="center"/>
    </xf>
    <xf numFmtId="0" fontId="7" fillId="9" borderId="1" xfId="0" applyFont="1" applyFill="1" applyBorder="1" applyAlignment="1">
      <alignment horizontal="center" vertical="center" wrapText="1"/>
    </xf>
    <xf numFmtId="0" fontId="0" fillId="2" borderId="0" xfId="0" applyFill="1" applyBorder="1" applyAlignment="1">
      <alignment vertical="center"/>
    </xf>
    <xf numFmtId="0" fontId="7" fillId="2" borderId="0" xfId="0" applyFont="1" applyFill="1" applyAlignment="1">
      <alignment horizontal="center" vertical="center"/>
    </xf>
    <xf numFmtId="0" fontId="7" fillId="2" borderId="2" xfId="0" applyFont="1" applyFill="1" applyBorder="1" applyAlignment="1">
      <alignment horizontal="left"/>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0" fillId="2" borderId="0" xfId="0" applyFont="1" applyFill="1" applyBorder="1" applyAlignment="1">
      <alignment horizontal="left" vertical="center"/>
    </xf>
    <xf numFmtId="0" fontId="13" fillId="2" borderId="0" xfId="0" applyFont="1" applyFill="1" applyBorder="1" applyAlignment="1" applyProtection="1">
      <alignment vertical="center" wrapText="1"/>
    </xf>
    <xf numFmtId="0" fontId="17" fillId="2" borderId="0" xfId="0" applyFont="1" applyFill="1" applyBorder="1" applyAlignment="1" applyProtection="1">
      <alignment horizontal="left" vertical="center" wrapText="1"/>
    </xf>
    <xf numFmtId="1" fontId="10" fillId="2" borderId="0" xfId="0" applyNumberFormat="1" applyFont="1" applyFill="1" applyAlignment="1" applyProtection="1">
      <alignment vertical="center" wrapText="1"/>
    </xf>
    <xf numFmtId="0" fontId="10" fillId="2" borderId="1" xfId="0" applyFont="1" applyFill="1" applyBorder="1" applyAlignment="1" applyProtection="1">
      <alignment horizontal="center" vertical="center" wrapText="1"/>
      <protection locked="0"/>
    </xf>
    <xf numFmtId="1" fontId="10" fillId="2" borderId="1" xfId="0" applyNumberFormat="1"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0" xfId="0" applyFont="1" applyFill="1" applyBorder="1" applyAlignment="1">
      <alignment horizontal="center" vertical="center" wrapText="1"/>
    </xf>
    <xf numFmtId="0" fontId="17" fillId="2" borderId="0" xfId="0" applyFont="1" applyFill="1" applyAlignment="1">
      <alignment horizontal="center" vertical="center" wrapText="1"/>
    </xf>
    <xf numFmtId="3" fontId="10" fillId="2" borderId="0" xfId="0" applyNumberFormat="1" applyFont="1" applyFill="1" applyAlignment="1">
      <alignment horizontal="center" vertical="center" wrapText="1"/>
    </xf>
    <xf numFmtId="9" fontId="17" fillId="2" borderId="0" xfId="3" applyFont="1" applyFill="1" applyAlignment="1">
      <alignment horizontal="center" vertical="center" wrapText="1"/>
    </xf>
    <xf numFmtId="3" fontId="7" fillId="2" borderId="33" xfId="0" applyNumberFormat="1" applyFont="1" applyFill="1" applyBorder="1" applyAlignment="1">
      <alignment horizontal="center" vertical="center" wrapText="1"/>
    </xf>
    <xf numFmtId="44" fontId="10" fillId="2" borderId="2" xfId="2" applyNumberFormat="1" applyFont="1" applyFill="1" applyBorder="1" applyAlignment="1" applyProtection="1">
      <alignment horizontal="center" vertical="center" wrapText="1"/>
      <protection locked="0"/>
    </xf>
    <xf numFmtId="0" fontId="7" fillId="2" borderId="26" xfId="0" applyFont="1" applyFill="1" applyBorder="1" applyAlignment="1">
      <alignment wrapText="1"/>
    </xf>
    <xf numFmtId="0" fontId="7" fillId="2" borderId="25" xfId="0" applyFont="1" applyFill="1" applyBorder="1" applyAlignment="1">
      <alignment wrapText="1"/>
    </xf>
    <xf numFmtId="0" fontId="6" fillId="6" borderId="1" xfId="0" applyFont="1" applyFill="1" applyBorder="1" applyAlignment="1">
      <alignment horizontal="center"/>
    </xf>
    <xf numFmtId="0" fontId="6" fillId="6" borderId="1" xfId="0" applyFont="1" applyFill="1" applyBorder="1" applyAlignment="1">
      <alignment horizontal="center" wrapText="1"/>
    </xf>
    <xf numFmtId="0" fontId="6" fillId="6" borderId="5" xfId="0" applyFont="1" applyFill="1" applyBorder="1" applyAlignment="1">
      <alignment horizontal="center"/>
    </xf>
    <xf numFmtId="0" fontId="6" fillId="6" borderId="19" xfId="0" applyFont="1" applyFill="1" applyBorder="1" applyAlignment="1">
      <alignment horizontal="center"/>
    </xf>
    <xf numFmtId="0" fontId="6" fillId="6" borderId="19" xfId="0" applyFont="1" applyFill="1" applyBorder="1" applyAlignment="1">
      <alignment horizontal="center" wrapText="1"/>
    </xf>
    <xf numFmtId="166" fontId="6" fillId="6" borderId="19" xfId="2" applyNumberFormat="1" applyFont="1" applyFill="1" applyBorder="1" applyAlignment="1">
      <alignment horizontal="center" wrapText="1"/>
    </xf>
    <xf numFmtId="0" fontId="6" fillId="9" borderId="2" xfId="0" applyFont="1" applyFill="1" applyBorder="1" applyAlignment="1">
      <alignment horizontal="center" wrapText="1"/>
    </xf>
    <xf numFmtId="0" fontId="10" fillId="2" borderId="1" xfId="0" applyFont="1" applyFill="1" applyBorder="1" applyAlignment="1" applyProtection="1">
      <alignment horizontal="left" vertical="center" wrapText="1"/>
      <protection locked="0"/>
    </xf>
    <xf numFmtId="0" fontId="10" fillId="2" borderId="7" xfId="0" applyFont="1" applyFill="1" applyBorder="1" applyAlignment="1" applyProtection="1">
      <alignment horizontal="left" vertical="center" wrapText="1"/>
      <protection locked="0"/>
    </xf>
    <xf numFmtId="14" fontId="10" fillId="2" borderId="1" xfId="0" applyNumberFormat="1" applyFont="1" applyFill="1" applyBorder="1" applyAlignment="1" applyProtection="1">
      <alignment horizontal="center" vertical="center" wrapText="1"/>
    </xf>
    <xf numFmtId="4" fontId="10" fillId="2" borderId="1" xfId="0" applyNumberFormat="1" applyFont="1" applyFill="1" applyBorder="1" applyAlignment="1" applyProtection="1">
      <alignment vertical="center" wrapText="1"/>
    </xf>
    <xf numFmtId="49" fontId="10" fillId="2" borderId="7" xfId="0" applyNumberFormat="1" applyFont="1" applyFill="1" applyBorder="1" applyAlignment="1" applyProtection="1">
      <alignment horizontal="left" vertical="center" wrapText="1"/>
      <protection locked="0"/>
    </xf>
    <xf numFmtId="49" fontId="10" fillId="2" borderId="0" xfId="0" applyNumberFormat="1" applyFont="1" applyFill="1" applyBorder="1" applyAlignment="1" applyProtection="1">
      <alignment horizontal="left" vertical="center" wrapText="1"/>
      <protection locked="0"/>
    </xf>
    <xf numFmtId="0" fontId="10" fillId="2" borderId="0" xfId="0" applyFont="1" applyFill="1" applyBorder="1" applyAlignment="1" applyProtection="1">
      <alignment horizontal="left" vertical="center" wrapText="1"/>
      <protection locked="0"/>
    </xf>
    <xf numFmtId="49" fontId="10" fillId="2" borderId="1" xfId="0" applyNumberFormat="1" applyFont="1" applyFill="1" applyBorder="1" applyAlignment="1" applyProtection="1">
      <alignment horizontal="left" vertical="center" wrapText="1"/>
      <protection locked="0"/>
    </xf>
    <xf numFmtId="44" fontId="10" fillId="2" borderId="1" xfId="0" applyNumberFormat="1" applyFont="1" applyFill="1" applyBorder="1" applyAlignment="1" applyProtection="1">
      <alignment horizontal="center" vertical="center" wrapText="1"/>
    </xf>
    <xf numFmtId="44" fontId="10" fillId="2" borderId="1" xfId="0" applyNumberFormat="1" applyFont="1" applyFill="1" applyBorder="1" applyAlignment="1" applyProtection="1">
      <alignment vertical="center" wrapText="1"/>
      <protection locked="0"/>
    </xf>
    <xf numFmtId="0" fontId="10" fillId="2" borderId="0" xfId="0" applyFont="1" applyFill="1" applyAlignment="1" applyProtection="1">
      <alignment vertical="center" wrapText="1"/>
      <protection locked="0"/>
    </xf>
    <xf numFmtId="0" fontId="10" fillId="2" borderId="1" xfId="0" applyFont="1" applyFill="1" applyBorder="1" applyAlignment="1" applyProtection="1">
      <alignment horizontal="right" vertical="top"/>
      <protection locked="0"/>
    </xf>
    <xf numFmtId="0" fontId="7" fillId="2" borderId="30" xfId="0" applyFont="1" applyFill="1" applyBorder="1" applyAlignment="1">
      <alignment horizontal="center"/>
    </xf>
    <xf numFmtId="0" fontId="7" fillId="2" borderId="34" xfId="0" applyFont="1" applyFill="1" applyBorder="1" applyAlignment="1">
      <alignment horizontal="center"/>
    </xf>
    <xf numFmtId="0" fontId="1" fillId="0" borderId="0" xfId="41" applyProtection="1"/>
    <xf numFmtId="0" fontId="6" fillId="0" borderId="0" xfId="41" applyFont="1" applyAlignment="1" applyProtection="1">
      <alignment horizontal="left" vertical="center"/>
    </xf>
    <xf numFmtId="0" fontId="47" fillId="0" borderId="0" xfId="41" applyFont="1" applyAlignment="1" applyProtection="1">
      <alignment horizontal="left" vertical="center"/>
    </xf>
    <xf numFmtId="167" fontId="49" fillId="0" borderId="0" xfId="41" applyNumberFormat="1" applyFont="1" applyAlignment="1" applyProtection="1">
      <alignment horizontal="left" vertical="center"/>
    </xf>
    <xf numFmtId="0" fontId="47" fillId="0" borderId="38" xfId="41" applyFont="1" applyBorder="1" applyAlignment="1" applyProtection="1">
      <alignment horizontal="left" vertical="center"/>
      <protection locked="0"/>
    </xf>
    <xf numFmtId="0" fontId="50" fillId="0" borderId="0" xfId="41" applyFont="1" applyProtection="1"/>
    <xf numFmtId="0" fontId="6" fillId="0" borderId="0" xfId="41" applyFont="1" applyProtection="1"/>
    <xf numFmtId="0" fontId="1" fillId="9" borderId="1" xfId="41" applyFill="1" applyBorder="1" applyAlignment="1" applyProtection="1">
      <alignment horizontal="left" vertical="center" wrapText="1"/>
      <protection locked="0"/>
    </xf>
    <xf numFmtId="0" fontId="6" fillId="0" borderId="0" xfId="41" applyFont="1" applyAlignment="1" applyProtection="1">
      <alignment vertical="center"/>
    </xf>
    <xf numFmtId="0" fontId="6" fillId="0" borderId="0" xfId="41" applyFont="1" applyAlignment="1" applyProtection="1">
      <alignment wrapText="1"/>
    </xf>
    <xf numFmtId="0" fontId="6" fillId="0" borderId="0" xfId="41" applyFont="1" applyAlignment="1" applyProtection="1">
      <alignment vertical="center" wrapText="1"/>
    </xf>
    <xf numFmtId="0" fontId="47" fillId="0" borderId="0" xfId="41" applyFont="1" applyFill="1" applyBorder="1" applyAlignment="1" applyProtection="1">
      <alignment horizontal="left" vertical="center" wrapText="1"/>
    </xf>
    <xf numFmtId="0" fontId="1" fillId="0" borderId="0" xfId="41" applyFill="1" applyBorder="1" applyAlignment="1" applyProtection="1">
      <alignment horizontal="left" vertical="center" wrapText="1"/>
    </xf>
    <xf numFmtId="0" fontId="50" fillId="0" borderId="0" xfId="41" applyFont="1" applyAlignment="1" applyProtection="1">
      <alignment vertical="center"/>
    </xf>
    <xf numFmtId="0" fontId="4" fillId="0" borderId="39" xfId="41" applyFont="1" applyBorder="1" applyProtection="1"/>
    <xf numFmtId="0" fontId="4" fillId="0" borderId="0" xfId="41" applyFont="1" applyProtection="1"/>
    <xf numFmtId="0" fontId="4" fillId="0" borderId="22" xfId="41" applyFont="1" applyBorder="1" applyProtection="1">
      <protection locked="0"/>
    </xf>
    <xf numFmtId="0" fontId="6" fillId="0" borderId="0" xfId="41" applyFont="1" applyAlignment="1" applyProtection="1">
      <alignment horizontal="left" vertical="center" wrapText="1"/>
    </xf>
    <xf numFmtId="0" fontId="47" fillId="0" borderId="0" xfId="41" applyFont="1" applyFill="1" applyBorder="1" applyAlignment="1" applyProtection="1">
      <alignment horizontal="left" vertical="center"/>
    </xf>
    <xf numFmtId="0" fontId="1" fillId="0" borderId="0" xfId="41" applyFill="1" applyBorder="1" applyAlignment="1" applyProtection="1">
      <alignment horizontal="left" vertical="center"/>
    </xf>
    <xf numFmtId="0" fontId="1" fillId="0" borderId="0" xfId="41" applyBorder="1" applyAlignment="1" applyProtection="1">
      <alignment horizontal="left" vertical="center" wrapText="1"/>
    </xf>
    <xf numFmtId="0" fontId="1" fillId="0" borderId="0" xfId="41" applyBorder="1" applyAlignment="1" applyProtection="1">
      <alignment horizontal="left" vertical="center"/>
    </xf>
    <xf numFmtId="0" fontId="8" fillId="0" borderId="0" xfId="41" applyFont="1" applyAlignment="1" applyProtection="1">
      <alignment horizontal="left" indent="1"/>
    </xf>
    <xf numFmtId="0" fontId="8" fillId="0" borderId="0" xfId="41" applyFont="1" applyProtection="1"/>
    <xf numFmtId="0" fontId="8" fillId="0" borderId="0" xfId="41" applyFont="1" applyBorder="1" applyAlignment="1" applyProtection="1"/>
    <xf numFmtId="0" fontId="8" fillId="0" borderId="0" xfId="41" applyFont="1" applyBorder="1" applyProtection="1"/>
    <xf numFmtId="0" fontId="1" fillId="0" borderId="0" xfId="41" applyFill="1" applyBorder="1" applyAlignment="1" applyProtection="1"/>
    <xf numFmtId="0" fontId="8" fillId="9" borderId="22" xfId="41" applyFont="1" applyFill="1" applyBorder="1" applyProtection="1">
      <protection locked="0"/>
    </xf>
    <xf numFmtId="0" fontId="8" fillId="0" borderId="0" xfId="41" applyFont="1" applyFill="1" applyBorder="1" applyAlignment="1" applyProtection="1"/>
    <xf numFmtId="0" fontId="8" fillId="0" borderId="0" xfId="41" applyFont="1" applyFill="1" applyBorder="1" applyProtection="1"/>
    <xf numFmtId="0" fontId="8" fillId="9" borderId="24" xfId="41" applyFont="1" applyFill="1" applyBorder="1" applyAlignment="1" applyProtection="1">
      <alignment horizontal="center" vertical="center"/>
      <protection locked="0"/>
    </xf>
    <xf numFmtId="0" fontId="8" fillId="9" borderId="26" xfId="41" applyFont="1" applyFill="1" applyBorder="1" applyAlignment="1" applyProtection="1">
      <alignment horizontal="center" vertical="center"/>
      <protection locked="0"/>
    </xf>
    <xf numFmtId="0" fontId="53" fillId="0" borderId="0" xfId="41" applyFont="1" applyAlignment="1" applyProtection="1">
      <alignment horizontal="left" indent="2"/>
    </xf>
    <xf numFmtId="0" fontId="8" fillId="0" borderId="0" xfId="41" applyFont="1" applyAlignment="1" applyProtection="1">
      <alignment horizontal="left" indent="8"/>
    </xf>
    <xf numFmtId="0" fontId="8" fillId="9" borderId="25" xfId="41" applyFont="1" applyFill="1" applyBorder="1" applyAlignment="1" applyProtection="1">
      <alignment horizontal="center" vertical="center"/>
      <protection locked="0"/>
    </xf>
    <xf numFmtId="0" fontId="8" fillId="0" borderId="0" xfId="41" applyFont="1" applyAlignment="1" applyProtection="1">
      <alignment horizontal="center" vertical="center"/>
    </xf>
    <xf numFmtId="0" fontId="8" fillId="0" borderId="0" xfId="41" applyFont="1" applyFill="1" applyAlignment="1" applyProtection="1">
      <alignment horizontal="center" vertical="center"/>
    </xf>
    <xf numFmtId="0" fontId="54" fillId="0" borderId="0" xfId="41" applyFont="1" applyAlignment="1" applyProtection="1">
      <alignment horizontal="center"/>
    </xf>
    <xf numFmtId="0" fontId="8" fillId="0" borderId="45" xfId="41" applyFont="1" applyBorder="1" applyAlignment="1" applyProtection="1">
      <alignment horizontal="left" indent="8"/>
    </xf>
    <xf numFmtId="0" fontId="8" fillId="0" borderId="39" xfId="41" applyFont="1" applyBorder="1" applyAlignment="1" applyProtection="1">
      <alignment horizontal="center" vertical="center"/>
    </xf>
    <xf numFmtId="0" fontId="52" fillId="0" borderId="39" xfId="41" applyFont="1" applyFill="1" applyBorder="1" applyAlignment="1" applyProtection="1"/>
    <xf numFmtId="0" fontId="52" fillId="0" borderId="39" xfId="41" applyFont="1" applyFill="1" applyBorder="1" applyAlignment="1" applyProtection="1">
      <alignment horizontal="right"/>
    </xf>
    <xf numFmtId="0" fontId="8" fillId="0" borderId="39" xfId="41" applyFont="1" applyBorder="1" applyProtection="1"/>
    <xf numFmtId="0" fontId="56" fillId="0" borderId="47" xfId="41" applyFont="1" applyBorder="1" applyAlignment="1" applyProtection="1">
      <alignment horizontal="center" vertical="center" wrapText="1"/>
    </xf>
    <xf numFmtId="0" fontId="56" fillId="0" borderId="48" xfId="41" applyFont="1" applyBorder="1" applyAlignment="1" applyProtection="1">
      <alignment horizontal="center" vertical="center" wrapText="1"/>
    </xf>
    <xf numFmtId="0" fontId="56" fillId="0" borderId="36" xfId="41" applyFont="1" applyBorder="1" applyAlignment="1" applyProtection="1">
      <alignment horizontal="center" vertical="center" wrapText="1"/>
    </xf>
    <xf numFmtId="0" fontId="56" fillId="13" borderId="48" xfId="41" applyFont="1" applyFill="1" applyBorder="1" applyAlignment="1" applyProtection="1">
      <alignment horizontal="center" vertical="center" wrapText="1"/>
    </xf>
    <xf numFmtId="0" fontId="56" fillId="0" borderId="51" xfId="41" applyFont="1" applyBorder="1" applyAlignment="1" applyProtection="1">
      <alignment horizontal="center" vertical="center" wrapText="1"/>
    </xf>
    <xf numFmtId="0" fontId="8" fillId="0" borderId="0" xfId="41" applyFont="1" applyAlignment="1" applyProtection="1">
      <alignment wrapText="1"/>
    </xf>
    <xf numFmtId="0" fontId="1" fillId="0" borderId="0" xfId="41" applyAlignment="1" applyProtection="1">
      <alignment wrapText="1"/>
    </xf>
    <xf numFmtId="165" fontId="56" fillId="14" borderId="1" xfId="41" applyNumberFormat="1" applyFont="1" applyFill="1" applyBorder="1" applyAlignment="1" applyProtection="1">
      <alignment horizontal="center" vertical="center" wrapText="1"/>
      <protection locked="0"/>
    </xf>
    <xf numFmtId="168" fontId="56" fillId="14" borderId="1" xfId="41" applyNumberFormat="1" applyFont="1" applyFill="1" applyBorder="1" applyAlignment="1" applyProtection="1">
      <alignment horizontal="center" vertical="center" wrapText="1"/>
      <protection locked="0"/>
    </xf>
    <xf numFmtId="168" fontId="56" fillId="14" borderId="1" xfId="41" applyNumberFormat="1" applyFont="1" applyFill="1" applyBorder="1" applyAlignment="1" applyProtection="1">
      <alignment horizontal="center" vertical="center" wrapText="1"/>
    </xf>
    <xf numFmtId="168" fontId="56" fillId="13" borderId="4" xfId="41" applyNumberFormat="1" applyFont="1" applyFill="1" applyBorder="1" applyAlignment="1" applyProtection="1">
      <alignment wrapText="1"/>
    </xf>
    <xf numFmtId="168" fontId="56" fillId="13" borderId="1" xfId="41" applyNumberFormat="1" applyFont="1" applyFill="1" applyBorder="1" applyAlignment="1" applyProtection="1">
      <alignment wrapText="1"/>
    </xf>
    <xf numFmtId="165" fontId="56" fillId="14" borderId="3" xfId="41" applyNumberFormat="1" applyFont="1" applyFill="1" applyBorder="1" applyAlignment="1" applyProtection="1">
      <alignment horizontal="center" vertical="center" wrapText="1"/>
      <protection locked="0"/>
    </xf>
    <xf numFmtId="168" fontId="56" fillId="14" borderId="3" xfId="41" applyNumberFormat="1" applyFont="1" applyFill="1" applyBorder="1" applyAlignment="1" applyProtection="1">
      <alignment horizontal="center" vertical="center" wrapText="1"/>
      <protection locked="0"/>
    </xf>
    <xf numFmtId="168" fontId="56" fillId="14" borderId="3" xfId="41" applyNumberFormat="1" applyFont="1" applyFill="1" applyBorder="1" applyAlignment="1" applyProtection="1">
      <alignment horizontal="center" vertical="center" wrapText="1"/>
    </xf>
    <xf numFmtId="168" fontId="8" fillId="13" borderId="13" xfId="41" applyNumberFormat="1" applyFont="1" applyFill="1" applyBorder="1" applyAlignment="1" applyProtection="1">
      <alignment horizontal="right" vertical="center" wrapText="1"/>
    </xf>
    <xf numFmtId="0" fontId="56" fillId="0" borderId="59" xfId="41" applyFont="1" applyBorder="1" applyAlignment="1" applyProtection="1">
      <alignment horizontal="center" vertical="center" wrapText="1"/>
    </xf>
    <xf numFmtId="0" fontId="56" fillId="0" borderId="60" xfId="41" applyFont="1" applyBorder="1" applyAlignment="1" applyProtection="1">
      <alignment horizontal="center" vertical="center" wrapText="1"/>
    </xf>
    <xf numFmtId="0" fontId="56" fillId="13" borderId="60" xfId="41" applyFont="1" applyFill="1" applyBorder="1" applyAlignment="1" applyProtection="1">
      <alignment horizontal="center" vertical="center" wrapText="1"/>
    </xf>
    <xf numFmtId="0" fontId="56" fillId="0" borderId="49" xfId="41" applyFont="1" applyBorder="1" applyAlignment="1" applyProtection="1">
      <alignment horizontal="center" vertical="center" wrapText="1"/>
    </xf>
    <xf numFmtId="0" fontId="8" fillId="0" borderId="0" xfId="41" applyFont="1" applyBorder="1" applyAlignment="1" applyProtection="1">
      <alignment wrapText="1"/>
    </xf>
    <xf numFmtId="165" fontId="56" fillId="17" borderId="1" xfId="41" applyNumberFormat="1" applyFont="1" applyFill="1" applyBorder="1" applyAlignment="1" applyProtection="1">
      <alignment horizontal="center" vertical="center" wrapText="1"/>
    </xf>
    <xf numFmtId="168" fontId="56" fillId="17" borderId="1" xfId="41" applyNumberFormat="1" applyFont="1" applyFill="1" applyBorder="1" applyAlignment="1" applyProtection="1">
      <alignment horizontal="center" vertical="center" wrapText="1"/>
      <protection locked="0"/>
    </xf>
    <xf numFmtId="0" fontId="56" fillId="17" borderId="1" xfId="41" applyFont="1" applyFill="1" applyBorder="1" applyAlignment="1" applyProtection="1">
      <alignment horizontal="center" vertical="center" wrapText="1"/>
      <protection locked="0"/>
    </xf>
    <xf numFmtId="168" fontId="56" fillId="13" borderId="19" xfId="41" applyNumberFormat="1" applyFont="1" applyFill="1" applyBorder="1" applyAlignment="1" applyProtection="1">
      <alignment wrapText="1"/>
    </xf>
    <xf numFmtId="165" fontId="56" fillId="17" borderId="60" xfId="41" applyNumberFormat="1" applyFont="1" applyFill="1" applyBorder="1" applyAlignment="1" applyProtection="1">
      <alignment horizontal="center" vertical="center" wrapText="1"/>
    </xf>
    <xf numFmtId="168" fontId="56" fillId="17" borderId="60" xfId="41" applyNumberFormat="1" applyFont="1" applyFill="1" applyBorder="1" applyAlignment="1" applyProtection="1">
      <alignment horizontal="center" vertical="center" wrapText="1"/>
      <protection locked="0"/>
    </xf>
    <xf numFmtId="168" fontId="56" fillId="13" borderId="3" xfId="41" applyNumberFormat="1" applyFont="1" applyFill="1" applyBorder="1" applyAlignment="1" applyProtection="1">
      <alignment wrapText="1"/>
    </xf>
    <xf numFmtId="0" fontId="56" fillId="0" borderId="62" xfId="41" applyFont="1" applyBorder="1" applyAlignment="1" applyProtection="1">
      <alignment horizontal="center" vertical="center" wrapText="1"/>
    </xf>
    <xf numFmtId="0" fontId="56" fillId="0" borderId="60" xfId="41" applyFont="1" applyBorder="1" applyAlignment="1" applyProtection="1">
      <alignment horizontal="center" wrapText="1"/>
    </xf>
    <xf numFmtId="0" fontId="56" fillId="0" borderId="63" xfId="41" applyFont="1" applyBorder="1" applyAlignment="1" applyProtection="1">
      <alignment horizontal="center" vertical="center" wrapText="1"/>
    </xf>
    <xf numFmtId="0" fontId="56" fillId="0" borderId="61" xfId="41" applyFont="1" applyBorder="1" applyAlignment="1" applyProtection="1">
      <alignment horizontal="center" vertical="center" wrapText="1"/>
    </xf>
    <xf numFmtId="0" fontId="56" fillId="14" borderId="1" xfId="41" applyFont="1" applyFill="1" applyBorder="1" applyAlignment="1" applyProtection="1">
      <alignment horizontal="center" vertical="center" wrapText="1"/>
      <protection locked="0"/>
    </xf>
    <xf numFmtId="0" fontId="56" fillId="13" borderId="57" xfId="41" applyFont="1" applyFill="1" applyBorder="1" applyAlignment="1" applyProtection="1">
      <alignment horizontal="center" vertical="center"/>
    </xf>
    <xf numFmtId="165" fontId="56" fillId="13" borderId="19" xfId="41" applyNumberFormat="1" applyFont="1" applyFill="1" applyBorder="1" applyAlignment="1" applyProtection="1">
      <alignment horizontal="center" vertical="center" wrapText="1"/>
    </xf>
    <xf numFmtId="0" fontId="56" fillId="13" borderId="19" xfId="41" applyFont="1" applyFill="1" applyBorder="1" applyAlignment="1" applyProtection="1">
      <alignment horizontal="center" vertical="center" wrapText="1"/>
    </xf>
    <xf numFmtId="165" fontId="56" fillId="13" borderId="14" xfId="41" applyNumberFormat="1" applyFont="1" applyFill="1" applyBorder="1" applyAlignment="1" applyProtection="1">
      <alignment vertical="center" wrapText="1"/>
    </xf>
    <xf numFmtId="168" fontId="56" fillId="13" borderId="20" xfId="41" applyNumberFormat="1" applyFont="1" applyFill="1" applyBorder="1" applyAlignment="1" applyProtection="1">
      <alignment wrapText="1"/>
    </xf>
    <xf numFmtId="0" fontId="8" fillId="2" borderId="0" xfId="41" applyFont="1" applyFill="1" applyProtection="1"/>
    <xf numFmtId="0" fontId="1" fillId="2" borderId="0" xfId="41" applyFill="1" applyProtection="1"/>
    <xf numFmtId="0" fontId="57" fillId="9" borderId="65" xfId="41" applyFont="1" applyFill="1" applyBorder="1" applyAlignment="1" applyProtection="1">
      <alignment horizontal="center" vertical="center" wrapText="1"/>
    </xf>
    <xf numFmtId="0" fontId="57" fillId="9" borderId="60" xfId="41" applyFont="1" applyFill="1" applyBorder="1" applyAlignment="1" applyProtection="1">
      <alignment horizontal="center" vertical="center" wrapText="1"/>
    </xf>
    <xf numFmtId="0" fontId="57" fillId="9" borderId="60" xfId="41" applyFont="1" applyFill="1" applyBorder="1" applyAlignment="1" applyProtection="1">
      <alignment horizontal="center" wrapText="1"/>
    </xf>
    <xf numFmtId="0" fontId="57" fillId="9" borderId="63" xfId="41" applyFont="1" applyFill="1" applyBorder="1" applyAlignment="1" applyProtection="1">
      <alignment horizontal="center" vertical="center" wrapText="1"/>
    </xf>
    <xf numFmtId="165" fontId="57" fillId="13" borderId="1" xfId="41" applyNumberFormat="1" applyFont="1" applyFill="1" applyBorder="1" applyAlignment="1" applyProtection="1">
      <alignment vertical="center" wrapText="1"/>
    </xf>
    <xf numFmtId="168" fontId="57" fillId="9" borderId="3" xfId="41" applyNumberFormat="1" applyFont="1" applyFill="1" applyBorder="1" applyAlignment="1" applyProtection="1">
      <alignment horizontal="center" vertical="center" wrapText="1"/>
    </xf>
    <xf numFmtId="165" fontId="57" fillId="9" borderId="1" xfId="41" applyNumberFormat="1" applyFont="1" applyFill="1" applyBorder="1" applyAlignment="1" applyProtection="1">
      <alignment horizontal="center" vertical="center" wrapText="1"/>
      <protection locked="0"/>
    </xf>
    <xf numFmtId="168" fontId="57" fillId="9" borderId="1" xfId="41" applyNumberFormat="1" applyFont="1" applyFill="1" applyBorder="1" applyAlignment="1" applyProtection="1">
      <alignment horizontal="center" vertical="center" wrapText="1"/>
      <protection locked="0"/>
    </xf>
    <xf numFmtId="0" fontId="57" fillId="9" borderId="1" xfId="41" applyFont="1" applyFill="1" applyBorder="1" applyAlignment="1" applyProtection="1">
      <alignment horizontal="center" vertical="center" wrapText="1"/>
      <protection locked="0"/>
    </xf>
    <xf numFmtId="168" fontId="57" fillId="9" borderId="1" xfId="41" applyNumberFormat="1" applyFont="1" applyFill="1" applyBorder="1" applyAlignment="1" applyProtection="1">
      <alignment horizontal="center" vertical="center" wrapText="1"/>
    </xf>
    <xf numFmtId="165" fontId="57" fillId="9" borderId="19" xfId="41" applyNumberFormat="1" applyFont="1" applyFill="1" applyBorder="1" applyAlignment="1" applyProtection="1">
      <alignment horizontal="center" vertical="center" wrapText="1"/>
      <protection locked="0"/>
    </xf>
    <xf numFmtId="168" fontId="57" fillId="9" borderId="19" xfId="41" applyNumberFormat="1" applyFont="1" applyFill="1" applyBorder="1" applyAlignment="1" applyProtection="1">
      <alignment horizontal="center" vertical="center" wrapText="1"/>
      <protection locked="0"/>
    </xf>
    <xf numFmtId="0" fontId="57" fillId="9" borderId="19" xfId="41" applyFont="1" applyFill="1" applyBorder="1" applyAlignment="1" applyProtection="1">
      <alignment horizontal="center" vertical="center" wrapText="1"/>
      <protection locked="0"/>
    </xf>
    <xf numFmtId="168" fontId="57" fillId="9" borderId="19" xfId="41" applyNumberFormat="1" applyFont="1" applyFill="1" applyBorder="1" applyAlignment="1" applyProtection="1">
      <alignment horizontal="center" vertical="center" wrapText="1"/>
    </xf>
    <xf numFmtId="165" fontId="57" fillId="13" borderId="19" xfId="41" applyNumberFormat="1" applyFont="1" applyFill="1" applyBorder="1" applyAlignment="1" applyProtection="1">
      <alignment vertical="center" wrapText="1"/>
    </xf>
    <xf numFmtId="0" fontId="56" fillId="0" borderId="48" xfId="41" applyFont="1" applyBorder="1" applyAlignment="1" applyProtection="1">
      <alignment horizontal="center" vertical="center"/>
    </xf>
    <xf numFmtId="0" fontId="56" fillId="13" borderId="60" xfId="41" applyFont="1" applyFill="1" applyBorder="1" applyAlignment="1" applyProtection="1">
      <alignment horizontal="center"/>
    </xf>
    <xf numFmtId="0" fontId="56" fillId="0" borderId="61" xfId="41" applyFont="1" applyBorder="1" applyAlignment="1" applyProtection="1">
      <alignment horizontal="center" vertical="center"/>
    </xf>
    <xf numFmtId="0" fontId="56" fillId="13" borderId="60" xfId="41" applyFont="1" applyFill="1" applyBorder="1" applyAlignment="1" applyProtection="1">
      <alignment horizontal="center" vertical="center"/>
    </xf>
    <xf numFmtId="168" fontId="56" fillId="13" borderId="19" xfId="41" applyNumberFormat="1" applyFont="1" applyFill="1" applyBorder="1" applyAlignment="1" applyProtection="1">
      <alignment horizontal="center" vertical="center" wrapText="1"/>
    </xf>
    <xf numFmtId="0" fontId="56" fillId="0" borderId="47" xfId="41" applyFont="1" applyFill="1" applyBorder="1" applyAlignment="1" applyProtection="1">
      <alignment horizontal="center" vertical="center" wrapText="1"/>
    </xf>
    <xf numFmtId="0" fontId="56" fillId="0" borderId="48" xfId="41" applyFont="1" applyFill="1" applyBorder="1" applyAlignment="1" applyProtection="1">
      <alignment horizontal="center" vertical="center" wrapText="1"/>
    </xf>
    <xf numFmtId="0" fontId="56" fillId="0" borderId="50" xfId="41" applyFont="1" applyFill="1" applyBorder="1" applyAlignment="1" applyProtection="1">
      <alignment horizontal="center" vertical="center" wrapText="1"/>
    </xf>
    <xf numFmtId="0" fontId="56" fillId="0" borderId="49" xfId="41" applyFont="1" applyFill="1" applyBorder="1" applyAlignment="1" applyProtection="1">
      <alignment horizontal="center" vertical="center"/>
    </xf>
    <xf numFmtId="0" fontId="56" fillId="13" borderId="48" xfId="41" applyFont="1" applyFill="1" applyBorder="1" applyAlignment="1" applyProtection="1">
      <alignment horizontal="center" vertical="center"/>
    </xf>
    <xf numFmtId="0" fontId="56" fillId="0" borderId="51" xfId="41" applyFont="1" applyBorder="1" applyAlignment="1" applyProtection="1">
      <alignment horizontal="center" vertical="center"/>
    </xf>
    <xf numFmtId="165" fontId="56" fillId="14" borderId="4" xfId="41" applyNumberFormat="1" applyFont="1" applyFill="1" applyBorder="1" applyAlignment="1" applyProtection="1">
      <alignment horizontal="center" vertical="center" wrapText="1"/>
      <protection locked="0"/>
    </xf>
    <xf numFmtId="169" fontId="56" fillId="14" borderId="4" xfId="41" applyNumberFormat="1" applyFont="1" applyFill="1" applyBorder="1" applyAlignment="1" applyProtection="1">
      <alignment horizontal="center" vertical="center" wrapText="1"/>
      <protection locked="0"/>
    </xf>
    <xf numFmtId="0" fontId="56" fillId="14" borderId="4" xfId="41" applyFont="1" applyFill="1" applyBorder="1" applyAlignment="1" applyProtection="1">
      <alignment horizontal="center" vertical="center" wrapText="1"/>
      <protection locked="0"/>
    </xf>
    <xf numFmtId="0" fontId="56" fillId="14" borderId="12" xfId="41" applyFont="1" applyFill="1" applyBorder="1" applyAlignment="1" applyProtection="1">
      <alignment horizontal="center" vertical="center" wrapText="1"/>
      <protection locked="0"/>
    </xf>
    <xf numFmtId="168" fontId="56" fillId="14" borderId="11" xfId="41" applyNumberFormat="1" applyFont="1" applyFill="1" applyBorder="1" applyAlignment="1" applyProtection="1">
      <alignment horizontal="center" vertical="center" wrapText="1"/>
    </xf>
    <xf numFmtId="169" fontId="56" fillId="14" borderId="1" xfId="41" applyNumberFormat="1" applyFont="1" applyFill="1" applyBorder="1" applyAlignment="1" applyProtection="1">
      <alignment horizontal="center" vertical="center" wrapText="1"/>
      <protection locked="0"/>
    </xf>
    <xf numFmtId="0" fontId="56" fillId="14" borderId="5" xfId="41" applyFont="1" applyFill="1" applyBorder="1" applyAlignment="1" applyProtection="1">
      <alignment horizontal="center" vertical="center" wrapText="1"/>
      <protection locked="0"/>
    </xf>
    <xf numFmtId="165" fontId="56" fillId="14" borderId="19" xfId="41" applyNumberFormat="1" applyFont="1" applyFill="1" applyBorder="1" applyAlignment="1" applyProtection="1">
      <alignment horizontal="center" vertical="center" wrapText="1"/>
      <protection locked="0"/>
    </xf>
    <xf numFmtId="169" fontId="56" fillId="14" borderId="19" xfId="41" applyNumberFormat="1" applyFont="1" applyFill="1" applyBorder="1" applyAlignment="1" applyProtection="1">
      <alignment horizontal="center" vertical="center" wrapText="1"/>
      <protection locked="0"/>
    </xf>
    <xf numFmtId="0" fontId="56" fillId="14" borderId="1" xfId="41" applyFont="1" applyFill="1" applyBorder="1" applyAlignment="1" applyProtection="1">
      <alignment horizontal="center" vertical="center"/>
      <protection locked="0"/>
    </xf>
    <xf numFmtId="0" fontId="56" fillId="14" borderId="5" xfId="41" applyFont="1" applyFill="1" applyBorder="1" applyAlignment="1" applyProtection="1">
      <alignment horizontal="center" vertical="center"/>
      <protection locked="0"/>
    </xf>
    <xf numFmtId="0" fontId="56" fillId="13" borderId="66" xfId="41" applyFont="1" applyFill="1" applyBorder="1" applyAlignment="1" applyProtection="1">
      <alignment horizontal="center" vertical="center" wrapText="1"/>
    </xf>
    <xf numFmtId="169" fontId="57" fillId="9" borderId="1" xfId="41" applyNumberFormat="1" applyFont="1" applyFill="1" applyBorder="1" applyAlignment="1" applyProtection="1">
      <alignment horizontal="center" vertical="center" wrapText="1"/>
      <protection locked="0"/>
    </xf>
    <xf numFmtId="169" fontId="57" fillId="9" borderId="19" xfId="41" applyNumberFormat="1" applyFont="1" applyFill="1" applyBorder="1" applyAlignment="1" applyProtection="1">
      <alignment horizontal="center" vertical="center" wrapText="1"/>
      <protection locked="0"/>
    </xf>
    <xf numFmtId="0" fontId="56" fillId="0" borderId="35" xfId="41" applyFont="1" applyFill="1" applyBorder="1" applyAlignment="1" applyProtection="1">
      <alignment horizontal="center" vertical="center" wrapText="1"/>
    </xf>
    <xf numFmtId="0" fontId="56" fillId="0" borderId="48" xfId="41" applyFont="1" applyFill="1" applyBorder="1" applyAlignment="1" applyProtection="1">
      <alignment horizontal="center" vertical="center"/>
    </xf>
    <xf numFmtId="0" fontId="56" fillId="14" borderId="4" xfId="41" applyNumberFormat="1" applyFont="1" applyFill="1" applyBorder="1" applyAlignment="1" applyProtection="1">
      <alignment horizontal="center" vertical="center" wrapText="1"/>
      <protection locked="0"/>
    </xf>
    <xf numFmtId="168" fontId="56" fillId="14" borderId="4" xfId="41" applyNumberFormat="1" applyFont="1" applyFill="1" applyBorder="1" applyAlignment="1" applyProtection="1">
      <alignment horizontal="center" vertical="center" wrapText="1"/>
      <protection locked="0"/>
    </xf>
    <xf numFmtId="0" fontId="56" fillId="14" borderId="67" xfId="41" applyFont="1" applyFill="1" applyBorder="1" applyAlignment="1" applyProtection="1">
      <alignment horizontal="center" vertical="center" wrapText="1"/>
      <protection locked="0"/>
    </xf>
    <xf numFmtId="0" fontId="56" fillId="14" borderId="54" xfId="41" applyFont="1" applyFill="1" applyBorder="1" applyAlignment="1" applyProtection="1">
      <alignment horizontal="center" vertical="center" wrapText="1"/>
      <protection locked="0"/>
    </xf>
    <xf numFmtId="0" fontId="56" fillId="14" borderId="1" xfId="41" applyNumberFormat="1" applyFont="1" applyFill="1" applyBorder="1" applyAlignment="1" applyProtection="1">
      <alignment horizontal="center" vertical="center" wrapText="1"/>
      <protection locked="0"/>
    </xf>
    <xf numFmtId="0" fontId="56" fillId="14" borderId="19" xfId="41" applyNumberFormat="1" applyFont="1" applyFill="1" applyBorder="1" applyAlignment="1" applyProtection="1">
      <alignment horizontal="center" vertical="center" wrapText="1"/>
      <protection locked="0"/>
    </xf>
    <xf numFmtId="168" fontId="56" fillId="14" borderId="19" xfId="41" applyNumberFormat="1" applyFont="1" applyFill="1" applyBorder="1" applyAlignment="1" applyProtection="1">
      <alignment horizontal="center" vertical="center" wrapText="1"/>
      <protection locked="0"/>
    </xf>
    <xf numFmtId="0" fontId="56" fillId="14" borderId="60" xfId="41" applyFont="1" applyFill="1" applyBorder="1" applyAlignment="1" applyProtection="1">
      <alignment horizontal="center" vertical="center" wrapText="1"/>
      <protection locked="0"/>
    </xf>
    <xf numFmtId="0" fontId="56" fillId="14" borderId="68" xfId="41" applyFont="1" applyFill="1" applyBorder="1" applyAlignment="1" applyProtection="1">
      <alignment horizontal="center" vertical="center" wrapText="1"/>
      <protection locked="0"/>
    </xf>
    <xf numFmtId="0" fontId="56" fillId="0" borderId="45" xfId="41" applyFont="1" applyFill="1" applyBorder="1" applyAlignment="1" applyProtection="1">
      <alignment horizontal="center" vertical="center" wrapText="1"/>
    </xf>
    <xf numFmtId="0" fontId="56" fillId="0" borderId="60" xfId="41" applyFont="1" applyFill="1" applyBorder="1" applyAlignment="1" applyProtection="1">
      <alignment horizontal="center" vertical="center" wrapText="1"/>
    </xf>
    <xf numFmtId="0" fontId="56" fillId="0" borderId="60" xfId="41" applyFont="1" applyFill="1" applyBorder="1" applyAlignment="1" applyProtection="1">
      <alignment horizontal="center" vertical="center"/>
    </xf>
    <xf numFmtId="165" fontId="56" fillId="14" borderId="67" xfId="41" applyNumberFormat="1" applyFont="1" applyFill="1" applyBorder="1" applyAlignment="1" applyProtection="1">
      <alignment horizontal="center" vertical="center" wrapText="1"/>
      <protection locked="0"/>
    </xf>
    <xf numFmtId="168" fontId="56" fillId="14" borderId="67" xfId="41" applyNumberFormat="1" applyFont="1" applyFill="1" applyBorder="1" applyAlignment="1" applyProtection="1">
      <alignment horizontal="center" vertical="center" wrapText="1"/>
      <protection locked="0"/>
    </xf>
    <xf numFmtId="168" fontId="56" fillId="14" borderId="69" xfId="41" applyNumberFormat="1" applyFont="1" applyFill="1" applyBorder="1" applyAlignment="1" applyProtection="1">
      <alignment horizontal="center" vertical="center" wrapText="1"/>
    </xf>
    <xf numFmtId="168" fontId="56" fillId="13" borderId="67" xfId="41" applyNumberFormat="1" applyFont="1" applyFill="1" applyBorder="1" applyAlignment="1" applyProtection="1">
      <alignment wrapText="1"/>
    </xf>
    <xf numFmtId="168" fontId="56" fillId="14" borderId="63" xfId="41" applyNumberFormat="1" applyFont="1" applyFill="1" applyBorder="1" applyAlignment="1" applyProtection="1">
      <alignment horizontal="center" vertical="center" wrapText="1"/>
    </xf>
    <xf numFmtId="0" fontId="56" fillId="0" borderId="59" xfId="41" applyFont="1" applyFill="1" applyBorder="1" applyAlignment="1" applyProtection="1">
      <alignment horizontal="center" vertical="center" wrapText="1"/>
    </xf>
    <xf numFmtId="170" fontId="56" fillId="14" borderId="67" xfId="3" applyNumberFormat="1" applyFont="1" applyFill="1" applyBorder="1" applyAlignment="1" applyProtection="1">
      <alignment horizontal="center" vertical="center" wrapText="1"/>
      <protection locked="0"/>
    </xf>
    <xf numFmtId="170" fontId="56" fillId="14" borderId="4" xfId="3" applyNumberFormat="1" applyFont="1" applyFill="1" applyBorder="1" applyAlignment="1" applyProtection="1">
      <alignment horizontal="center" vertical="center" wrapText="1"/>
      <protection locked="0"/>
    </xf>
    <xf numFmtId="170" fontId="56" fillId="14" borderId="1" xfId="3" applyNumberFormat="1" applyFont="1" applyFill="1" applyBorder="1" applyAlignment="1" applyProtection="1">
      <alignment horizontal="center" vertical="center" wrapText="1"/>
      <protection locked="0"/>
    </xf>
    <xf numFmtId="170" fontId="56" fillId="14" borderId="19" xfId="3" applyNumberFormat="1" applyFont="1" applyFill="1" applyBorder="1" applyAlignment="1" applyProtection="1">
      <alignment horizontal="center" vertical="center" wrapText="1"/>
      <protection locked="0"/>
    </xf>
    <xf numFmtId="170" fontId="56" fillId="14" borderId="3" xfId="3" applyNumberFormat="1" applyFont="1" applyFill="1" applyBorder="1" applyAlignment="1" applyProtection="1">
      <alignment horizontal="center" vertical="center" wrapText="1"/>
      <protection locked="0"/>
    </xf>
    <xf numFmtId="0" fontId="56" fillId="0" borderId="0" xfId="41" applyFont="1" applyBorder="1" applyAlignment="1" applyProtection="1"/>
    <xf numFmtId="168" fontId="56" fillId="0" borderId="0" xfId="41" applyNumberFormat="1" applyFont="1" applyBorder="1" applyAlignment="1" applyProtection="1"/>
    <xf numFmtId="168" fontId="56" fillId="0" borderId="39" xfId="41" applyNumberFormat="1" applyFont="1" applyBorder="1" applyAlignment="1" applyProtection="1"/>
    <xf numFmtId="44" fontId="56" fillId="0" borderId="0" xfId="41" applyNumberFormat="1" applyFont="1" applyBorder="1" applyAlignment="1" applyProtection="1"/>
    <xf numFmtId="0" fontId="57" fillId="0" borderId="0" xfId="41" applyFont="1" applyBorder="1" applyAlignment="1" applyProtection="1"/>
    <xf numFmtId="168" fontId="57" fillId="0" borderId="39" xfId="41" applyNumberFormat="1" applyFont="1" applyBorder="1" applyAlignment="1" applyProtection="1"/>
    <xf numFmtId="44" fontId="56" fillId="3" borderId="0" xfId="41" applyNumberFormat="1" applyFont="1" applyFill="1" applyBorder="1" applyAlignment="1" applyProtection="1"/>
    <xf numFmtId="0" fontId="58" fillId="0" borderId="0" xfId="41" applyFont="1" applyBorder="1" applyAlignment="1" applyProtection="1"/>
    <xf numFmtId="44" fontId="58" fillId="3" borderId="22" xfId="41" applyNumberFormat="1" applyFont="1" applyFill="1" applyBorder="1" applyAlignment="1" applyProtection="1"/>
    <xf numFmtId="0" fontId="8" fillId="0" borderId="0" xfId="41" applyFont="1" applyFill="1" applyBorder="1" applyAlignment="1" applyProtection="1">
      <alignment wrapText="1"/>
    </xf>
    <xf numFmtId="0" fontId="56" fillId="5" borderId="22" xfId="41" applyFont="1" applyFill="1" applyBorder="1" applyAlignment="1" applyProtection="1">
      <alignment horizontal="center" vertical="center" wrapText="1"/>
    </xf>
    <xf numFmtId="0" fontId="56" fillId="9" borderId="22" xfId="41" applyFont="1" applyFill="1" applyBorder="1" applyAlignment="1" applyProtection="1">
      <alignment horizontal="center" vertical="center"/>
    </xf>
    <xf numFmtId="0" fontId="8" fillId="9" borderId="22" xfId="41" applyFont="1" applyFill="1" applyBorder="1" applyAlignment="1" applyProtection="1">
      <alignment horizontal="center" vertical="center"/>
      <protection locked="0"/>
    </xf>
    <xf numFmtId="168" fontId="8" fillId="5" borderId="34" xfId="41" applyNumberFormat="1" applyFont="1" applyFill="1" applyBorder="1" applyAlignment="1" applyProtection="1">
      <alignment horizontal="center" vertical="center"/>
    </xf>
    <xf numFmtId="0" fontId="56" fillId="9" borderId="22" xfId="41" applyFont="1" applyFill="1" applyBorder="1" applyAlignment="1" applyProtection="1">
      <alignment horizontal="center" vertical="center" wrapText="1"/>
    </xf>
    <xf numFmtId="168" fontId="8" fillId="9" borderId="22" xfId="41" applyNumberFormat="1" applyFont="1" applyFill="1" applyBorder="1" applyAlignment="1" applyProtection="1">
      <alignment horizontal="center" vertical="center"/>
      <protection locked="0"/>
    </xf>
    <xf numFmtId="168" fontId="8" fillId="5" borderId="22" xfId="41" applyNumberFormat="1" applyFont="1" applyFill="1" applyBorder="1" applyAlignment="1" applyProtection="1">
      <alignment horizontal="center" vertical="center"/>
    </xf>
    <xf numFmtId="0" fontId="8" fillId="0" borderId="0" xfId="41" applyFont="1" applyFill="1" applyAlignment="1" applyProtection="1">
      <alignment wrapText="1"/>
    </xf>
    <xf numFmtId="1" fontId="59" fillId="0" borderId="0" xfId="41" applyNumberFormat="1" applyFont="1" applyProtection="1"/>
    <xf numFmtId="0" fontId="8" fillId="0" borderId="0" xfId="41" applyFont="1" applyAlignment="1" applyProtection="1"/>
    <xf numFmtId="1" fontId="8" fillId="0" borderId="0" xfId="41" applyNumberFormat="1" applyFont="1" applyProtection="1"/>
    <xf numFmtId="0" fontId="8" fillId="0" borderId="0" xfId="41" applyFont="1" applyAlignment="1" applyProtection="1">
      <alignment horizontal="left" vertical="top"/>
    </xf>
    <xf numFmtId="0" fontId="1" fillId="0" borderId="0" xfId="41" applyAlignment="1" applyProtection="1"/>
    <xf numFmtId="0" fontId="1" fillId="9" borderId="22" xfId="41" applyFill="1" applyBorder="1" applyProtection="1">
      <protection locked="0"/>
    </xf>
    <xf numFmtId="0" fontId="1" fillId="0" borderId="0" xfId="41" applyFill="1" applyBorder="1" applyProtection="1">
      <protection locked="0"/>
    </xf>
    <xf numFmtId="0" fontId="59" fillId="0" borderId="0" xfId="41" applyFont="1" applyProtection="1"/>
    <xf numFmtId="0" fontId="1" fillId="0" borderId="0" xfId="41" applyFill="1" applyBorder="1" applyAlignment="1" applyProtection="1">
      <alignment wrapText="1"/>
    </xf>
    <xf numFmtId="0" fontId="8" fillId="9" borderId="1" xfId="41" applyFont="1" applyFill="1" applyBorder="1" applyAlignment="1" applyProtection="1">
      <protection locked="0"/>
    </xf>
    <xf numFmtId="0" fontId="8" fillId="9" borderId="7" xfId="41" applyFont="1" applyFill="1" applyBorder="1" applyAlignment="1" applyProtection="1">
      <protection locked="0"/>
    </xf>
    <xf numFmtId="0" fontId="61" fillId="0" borderId="43" xfId="41" applyFont="1" applyBorder="1" applyProtection="1"/>
    <xf numFmtId="0" fontId="62" fillId="0" borderId="0" xfId="41" applyFont="1" applyBorder="1" applyAlignment="1" applyProtection="1">
      <alignment horizontal="center"/>
    </xf>
    <xf numFmtId="44" fontId="56" fillId="2" borderId="71" xfId="41" applyNumberFormat="1" applyFont="1" applyFill="1" applyBorder="1" applyAlignment="1" applyProtection="1">
      <alignment wrapText="1"/>
    </xf>
    <xf numFmtId="44" fontId="56" fillId="2" borderId="1" xfId="41" applyNumberFormat="1" applyFont="1" applyFill="1" applyBorder="1" applyAlignment="1" applyProtection="1">
      <alignment wrapText="1"/>
    </xf>
    <xf numFmtId="165" fontId="56" fillId="2" borderId="71" xfId="41" applyNumberFormat="1" applyFont="1" applyFill="1" applyBorder="1" applyAlignment="1" applyProtection="1">
      <alignment wrapText="1"/>
    </xf>
    <xf numFmtId="44" fontId="56" fillId="2" borderId="65" xfId="41" applyNumberFormat="1" applyFont="1" applyFill="1" applyBorder="1" applyAlignment="1" applyProtection="1">
      <alignment wrapText="1"/>
    </xf>
    <xf numFmtId="44" fontId="56" fillId="2" borderId="3" xfId="41" applyNumberFormat="1" applyFont="1" applyFill="1" applyBorder="1" applyAlignment="1" applyProtection="1">
      <alignment wrapText="1"/>
    </xf>
    <xf numFmtId="0" fontId="64" fillId="0" borderId="59" xfId="41" applyFont="1" applyBorder="1" applyProtection="1"/>
    <xf numFmtId="44" fontId="65" fillId="0" borderId="60" xfId="2" applyFont="1" applyBorder="1" applyProtection="1"/>
    <xf numFmtId="1" fontId="8" fillId="5" borderId="22" xfId="41" applyNumberFormat="1" applyFont="1" applyFill="1" applyBorder="1" applyAlignment="1" applyProtection="1">
      <alignment horizontal="center" vertical="center"/>
    </xf>
    <xf numFmtId="0" fontId="48" fillId="0" borderId="0" xfId="0" applyFont="1" applyAlignment="1">
      <alignment wrapText="1"/>
    </xf>
    <xf numFmtId="0" fontId="68" fillId="0" borderId="0" xfId="0" applyFont="1" applyAlignment="1">
      <alignment vertical="top" wrapText="1"/>
    </xf>
    <xf numFmtId="0" fontId="4" fillId="0" borderId="0" xfId="0" applyFont="1" applyBorder="1" applyAlignment="1" applyProtection="1">
      <alignment vertical="top" wrapText="1"/>
    </xf>
    <xf numFmtId="0" fontId="0" fillId="0" borderId="0" xfId="0" applyProtection="1"/>
    <xf numFmtId="0" fontId="68" fillId="0" borderId="0" xfId="0" applyFont="1" applyBorder="1" applyAlignment="1" applyProtection="1">
      <alignment vertical="top" wrapText="1"/>
    </xf>
    <xf numFmtId="0" fontId="0" fillId="0" borderId="0" xfId="0" applyFont="1" applyAlignment="1" applyProtection="1">
      <alignment horizontal="center" vertical="center"/>
    </xf>
    <xf numFmtId="0" fontId="69" fillId="3" borderId="0" xfId="0" applyFont="1" applyFill="1" applyAlignment="1" applyProtection="1">
      <alignment horizontal="center" vertical="center"/>
      <protection locked="0"/>
    </xf>
    <xf numFmtId="0" fontId="4" fillId="22" borderId="0" xfId="0" applyFont="1" applyFill="1" applyAlignment="1" applyProtection="1">
      <alignment horizontal="center" vertical="center" wrapText="1"/>
      <protection locked="0"/>
    </xf>
    <xf numFmtId="0" fontId="0" fillId="0" borderId="74" xfId="0" applyFont="1" applyBorder="1" applyAlignment="1" applyProtection="1">
      <alignment horizontal="center" vertical="center"/>
    </xf>
    <xf numFmtId="0" fontId="0" fillId="0" borderId="74" xfId="0" applyFont="1" applyBorder="1" applyAlignment="1" applyProtection="1">
      <alignment horizontal="center" vertical="center" wrapText="1"/>
    </xf>
    <xf numFmtId="0" fontId="4" fillId="0" borderId="74" xfId="0" applyFont="1" applyBorder="1" applyAlignment="1" applyProtection="1">
      <alignment horizontal="center" vertical="center"/>
    </xf>
    <xf numFmtId="0" fontId="0" fillId="0" borderId="0" xfId="0" applyAlignment="1" applyProtection="1">
      <alignment vertical="top"/>
    </xf>
    <xf numFmtId="0" fontId="0" fillId="0" borderId="0" xfId="0" applyAlignment="1">
      <alignment vertical="top"/>
    </xf>
    <xf numFmtId="0" fontId="8" fillId="0" borderId="0" xfId="0" applyFont="1" applyAlignment="1">
      <alignment vertical="top"/>
    </xf>
    <xf numFmtId="0" fontId="0" fillId="0" borderId="0" xfId="0" applyAlignment="1">
      <alignment vertical="center" wrapText="1"/>
    </xf>
    <xf numFmtId="0" fontId="0" fillId="0" borderId="0" xfId="0" applyNumberFormat="1" applyAlignment="1">
      <alignment vertical="top"/>
    </xf>
    <xf numFmtId="0" fontId="0" fillId="0" borderId="0" xfId="0" applyNumberFormat="1" applyAlignment="1" applyProtection="1">
      <alignment vertical="top"/>
      <protection locked="0"/>
    </xf>
    <xf numFmtId="171" fontId="48" fillId="0" borderId="0" xfId="0" applyNumberFormat="1" applyFont="1" applyProtection="1">
      <protection locked="0"/>
    </xf>
    <xf numFmtId="171" fontId="0" fillId="0" borderId="0" xfId="0" applyNumberFormat="1" applyProtection="1">
      <protection locked="0"/>
    </xf>
    <xf numFmtId="0" fontId="0" fillId="0" borderId="0" xfId="0" applyProtection="1">
      <protection locked="0"/>
    </xf>
    <xf numFmtId="166" fontId="0" fillId="0" borderId="0" xfId="2" applyNumberFormat="1" applyFont="1" applyProtection="1">
      <protection locked="0"/>
    </xf>
    <xf numFmtId="0" fontId="0" fillId="0" borderId="0" xfId="0" applyBorder="1" applyProtection="1">
      <protection locked="0"/>
    </xf>
    <xf numFmtId="166" fontId="0" fillId="0" borderId="0" xfId="2" applyNumberFormat="1" applyFont="1" applyBorder="1" applyProtection="1">
      <protection locked="0"/>
    </xf>
    <xf numFmtId="171" fontId="8" fillId="0" borderId="39" xfId="0" applyNumberFormat="1" applyFont="1" applyBorder="1" applyProtection="1">
      <protection locked="0"/>
    </xf>
    <xf numFmtId="0" fontId="8" fillId="0" borderId="39" xfId="0" applyFont="1" applyBorder="1" applyProtection="1">
      <protection locked="0"/>
    </xf>
    <xf numFmtId="0" fontId="8" fillId="0" borderId="0" xfId="0" applyFont="1" applyBorder="1" applyProtection="1">
      <protection locked="0"/>
    </xf>
    <xf numFmtId="166" fontId="8" fillId="0" borderId="0" xfId="2" applyNumberFormat="1" applyFont="1" applyBorder="1" applyProtection="1">
      <protection locked="0"/>
    </xf>
    <xf numFmtId="171" fontId="4" fillId="0" borderId="0" xfId="0" applyNumberFormat="1" applyFont="1" applyAlignment="1" applyProtection="1">
      <alignment horizontal="center"/>
      <protection locked="0"/>
    </xf>
    <xf numFmtId="0" fontId="4" fillId="0" borderId="0" xfId="0" applyFont="1" applyAlignment="1" applyProtection="1">
      <alignment horizontal="left"/>
      <protection locked="0"/>
    </xf>
    <xf numFmtId="0" fontId="4" fillId="0" borderId="41" xfId="0" applyFont="1" applyBorder="1" applyAlignment="1" applyProtection="1">
      <alignment horizontal="left"/>
      <protection locked="0"/>
    </xf>
    <xf numFmtId="0" fontId="4" fillId="0" borderId="0" xfId="0" applyFont="1" applyBorder="1" applyAlignment="1" applyProtection="1">
      <alignment horizontal="center"/>
      <protection locked="0"/>
    </xf>
    <xf numFmtId="166" fontId="4" fillId="0" borderId="0" xfId="2" applyNumberFormat="1" applyFont="1" applyBorder="1" applyAlignment="1" applyProtection="1">
      <alignment horizontal="center"/>
      <protection locked="0"/>
    </xf>
    <xf numFmtId="171" fontId="0" fillId="0" borderId="0" xfId="0" applyNumberFormat="1" applyFont="1" applyAlignment="1" applyProtection="1">
      <alignment horizontal="center"/>
      <protection locked="0"/>
    </xf>
    <xf numFmtId="0" fontId="0" fillId="0" borderId="0" xfId="0" applyAlignment="1" applyProtection="1">
      <alignment horizontal="left"/>
      <protection locked="0"/>
    </xf>
    <xf numFmtId="0" fontId="4" fillId="0" borderId="0" xfId="0" applyFont="1" applyBorder="1" applyAlignment="1" applyProtection="1">
      <alignment horizontal="left"/>
      <protection locked="0"/>
    </xf>
    <xf numFmtId="0" fontId="0" fillId="0" borderId="0" xfId="0" applyAlignment="1" applyProtection="1">
      <alignment horizontal="center"/>
      <protection locked="0"/>
    </xf>
    <xf numFmtId="166" fontId="0" fillId="0" borderId="0" xfId="2" applyNumberFormat="1" applyFont="1" applyAlignment="1" applyProtection="1">
      <alignment horizontal="center"/>
      <protection locked="0"/>
    </xf>
    <xf numFmtId="171" fontId="0" fillId="0" borderId="0" xfId="0" applyNumberFormat="1" applyAlignment="1" applyProtection="1">
      <alignment horizontal="center"/>
      <protection locked="0"/>
    </xf>
    <xf numFmtId="166" fontId="0" fillId="0" borderId="0" xfId="0" applyNumberFormat="1" applyAlignment="1" applyProtection="1">
      <alignment horizontal="center"/>
      <protection locked="0"/>
    </xf>
    <xf numFmtId="171" fontId="0" fillId="0" borderId="0" xfId="0" applyNumberFormat="1"/>
    <xf numFmtId="0" fontId="0" fillId="0" borderId="0" xfId="0" applyAlignment="1">
      <alignment horizontal="left"/>
    </xf>
    <xf numFmtId="0" fontId="71" fillId="0" borderId="0" xfId="41" applyFont="1" applyAlignment="1" applyProtection="1">
      <alignment horizontal="center"/>
    </xf>
    <xf numFmtId="0" fontId="1" fillId="13" borderId="0" xfId="41" applyFill="1" applyProtection="1"/>
    <xf numFmtId="0" fontId="72" fillId="0" borderId="0" xfId="41" applyFont="1" applyProtection="1"/>
    <xf numFmtId="0" fontId="45" fillId="0" borderId="0" xfId="41" applyFont="1" applyAlignment="1" applyProtection="1">
      <alignment horizontal="center"/>
    </xf>
    <xf numFmtId="0" fontId="1" fillId="0" borderId="0" xfId="41" applyFont="1" applyProtection="1"/>
    <xf numFmtId="167" fontId="8" fillId="0" borderId="0" xfId="41" applyNumberFormat="1" applyFont="1" applyAlignment="1" applyProtection="1">
      <alignment horizontal="center"/>
    </xf>
    <xf numFmtId="167" fontId="8" fillId="13" borderId="0" xfId="41" applyNumberFormat="1" applyFont="1" applyFill="1" applyAlignment="1" applyProtection="1">
      <alignment horizontal="center"/>
    </xf>
    <xf numFmtId="0" fontId="8" fillId="0" borderId="0" xfId="41" applyFont="1" applyAlignment="1" applyProtection="1">
      <alignment horizontal="right"/>
    </xf>
    <xf numFmtId="167" fontId="8" fillId="0" borderId="0" xfId="41" applyNumberFormat="1" applyFont="1" applyAlignment="1" applyProtection="1">
      <alignment horizontal="center"/>
      <protection locked="0"/>
    </xf>
    <xf numFmtId="0" fontId="46" fillId="0" borderId="39" xfId="41" applyFont="1" applyBorder="1" applyAlignment="1" applyProtection="1">
      <alignment horizontal="center"/>
    </xf>
    <xf numFmtId="0" fontId="46" fillId="0" borderId="39" xfId="41" applyFont="1" applyBorder="1" applyAlignment="1" applyProtection="1">
      <alignment horizontal="center" wrapText="1"/>
    </xf>
    <xf numFmtId="0" fontId="46" fillId="13" borderId="39" xfId="41" applyFont="1" applyFill="1" applyBorder="1" applyAlignment="1" applyProtection="1">
      <alignment horizontal="center" wrapText="1"/>
    </xf>
    <xf numFmtId="0" fontId="73" fillId="0" borderId="39" xfId="41" applyFont="1" applyBorder="1" applyAlignment="1" applyProtection="1">
      <alignment horizontal="center"/>
    </xf>
    <xf numFmtId="0" fontId="74" fillId="0" borderId="0" xfId="42">
      <alignment wrapText="1"/>
      <protection locked="0"/>
    </xf>
    <xf numFmtId="0" fontId="74" fillId="0" borderId="0" xfId="42" applyFont="1">
      <alignment wrapText="1"/>
      <protection locked="0"/>
    </xf>
    <xf numFmtId="0" fontId="1" fillId="13" borderId="0" xfId="41" applyFill="1" applyBorder="1" applyProtection="1">
      <protection locked="0"/>
    </xf>
    <xf numFmtId="0" fontId="1" fillId="13" borderId="0" xfId="41" applyFill="1" applyProtection="1">
      <protection locked="0"/>
    </xf>
    <xf numFmtId="0" fontId="72" fillId="0" borderId="0" xfId="41" applyFont="1" applyProtection="1">
      <protection locked="0"/>
    </xf>
    <xf numFmtId="0" fontId="1" fillId="0" borderId="0" xfId="41" applyProtection="1">
      <protection locked="0"/>
    </xf>
    <xf numFmtId="0" fontId="76" fillId="0" borderId="0" xfId="0" applyFont="1"/>
    <xf numFmtId="0" fontId="56" fillId="0" borderId="1" xfId="0" applyFont="1" applyBorder="1"/>
    <xf numFmtId="0" fontId="56" fillId="9" borderId="1" xfId="0" applyFont="1" applyFill="1" applyBorder="1" applyAlignment="1">
      <alignment horizontal="center"/>
    </xf>
    <xf numFmtId="0" fontId="56" fillId="2" borderId="1" xfId="0" applyFont="1" applyFill="1" applyBorder="1" applyAlignment="1">
      <alignment horizontal="center"/>
    </xf>
    <xf numFmtId="0" fontId="56" fillId="0" borderId="0" xfId="0" applyFont="1"/>
    <xf numFmtId="0" fontId="76" fillId="0" borderId="1" xfId="0" applyFont="1" applyBorder="1"/>
    <xf numFmtId="0" fontId="76" fillId="9" borderId="1" xfId="0" applyFont="1" applyFill="1" applyBorder="1" applyAlignment="1" applyProtection="1">
      <alignment wrapText="1"/>
      <protection locked="0"/>
    </xf>
    <xf numFmtId="0" fontId="76" fillId="2" borderId="1" xfId="0" applyFont="1" applyFill="1" applyBorder="1" applyAlignment="1" applyProtection="1">
      <alignment wrapText="1"/>
      <protection locked="0"/>
    </xf>
    <xf numFmtId="0" fontId="76" fillId="0" borderId="1" xfId="0" applyFont="1" applyBorder="1" applyAlignment="1">
      <alignment wrapText="1"/>
    </xf>
    <xf numFmtId="0" fontId="76" fillId="9" borderId="1" xfId="0" applyFont="1" applyFill="1" applyBorder="1"/>
    <xf numFmtId="0" fontId="76" fillId="2" borderId="1" xfId="0" applyFont="1" applyFill="1" applyBorder="1"/>
    <xf numFmtId="0" fontId="56" fillId="0" borderId="1" xfId="0" applyFont="1" applyBorder="1" applyAlignment="1">
      <alignment wrapText="1"/>
    </xf>
    <xf numFmtId="0" fontId="76" fillId="9" borderId="1" xfId="0" applyFont="1" applyFill="1" applyBorder="1" applyProtection="1">
      <protection locked="0"/>
    </xf>
    <xf numFmtId="0" fontId="76" fillId="2" borderId="1" xfId="0" applyFont="1" applyFill="1" applyBorder="1" applyProtection="1">
      <protection locked="0"/>
    </xf>
    <xf numFmtId="0" fontId="78" fillId="9" borderId="1" xfId="0" applyFont="1" applyFill="1" applyBorder="1"/>
    <xf numFmtId="0" fontId="78" fillId="2" borderId="1" xfId="0" applyFont="1" applyFill="1" applyBorder="1"/>
    <xf numFmtId="0" fontId="78" fillId="9" borderId="1" xfId="0" applyFont="1" applyFill="1" applyBorder="1" applyProtection="1">
      <protection locked="0"/>
    </xf>
    <xf numFmtId="0" fontId="78" fillId="2" borderId="1" xfId="0" applyFont="1" applyFill="1" applyBorder="1" applyProtection="1">
      <protection locked="0"/>
    </xf>
    <xf numFmtId="0" fontId="56" fillId="0" borderId="3" xfId="0" applyFont="1" applyBorder="1" applyAlignment="1">
      <alignment wrapText="1"/>
    </xf>
    <xf numFmtId="0" fontId="76" fillId="9" borderId="3" xfId="0" applyFont="1" applyFill="1" applyBorder="1" applyProtection="1">
      <protection locked="0"/>
    </xf>
    <xf numFmtId="0" fontId="76" fillId="2" borderId="3" xfId="0" applyFont="1" applyFill="1" applyBorder="1" applyProtection="1">
      <protection locked="0"/>
    </xf>
    <xf numFmtId="0" fontId="76" fillId="0" borderId="0" xfId="0" applyFont="1" applyBorder="1"/>
    <xf numFmtId="0" fontId="56" fillId="0" borderId="4" xfId="0" applyFont="1" applyBorder="1" applyAlignment="1">
      <alignment wrapText="1"/>
    </xf>
    <xf numFmtId="0" fontId="76" fillId="9" borderId="4" xfId="0" applyFont="1" applyFill="1" applyBorder="1"/>
    <xf numFmtId="0" fontId="76" fillId="0" borderId="4" xfId="0" applyFont="1" applyFill="1" applyBorder="1"/>
    <xf numFmtId="0" fontId="76" fillId="0" borderId="0" xfId="0" applyFont="1" applyFill="1" applyBorder="1"/>
    <xf numFmtId="0" fontId="76" fillId="13" borderId="1" xfId="0" applyFont="1" applyFill="1" applyBorder="1"/>
    <xf numFmtId="0" fontId="76" fillId="0" borderId="0" xfId="0" applyFont="1" applyFill="1"/>
    <xf numFmtId="0" fontId="76" fillId="9" borderId="0" xfId="0" applyFont="1" applyFill="1"/>
    <xf numFmtId="0" fontId="76" fillId="2" borderId="0" xfId="0" applyFont="1" applyFill="1"/>
    <xf numFmtId="0" fontId="79" fillId="2" borderId="0" xfId="0" applyFont="1" applyFill="1" applyBorder="1" applyAlignment="1">
      <alignment vertical="top"/>
    </xf>
    <xf numFmtId="0" fontId="0" fillId="0" borderId="0" xfId="0" applyFill="1" applyBorder="1" applyAlignment="1">
      <alignment horizontal="left" vertical="top"/>
    </xf>
    <xf numFmtId="0" fontId="0" fillId="2" borderId="0" xfId="0" applyFill="1" applyBorder="1" applyAlignment="1">
      <alignment horizontal="left" vertical="top"/>
    </xf>
    <xf numFmtId="0" fontId="80" fillId="2" borderId="0" xfId="0" applyFont="1" applyFill="1" applyBorder="1" applyAlignment="1">
      <alignment horizontal="left" vertical="top"/>
    </xf>
    <xf numFmtId="0" fontId="81" fillId="2" borderId="0" xfId="0" applyFont="1" applyFill="1" applyBorder="1" applyAlignment="1">
      <alignment horizontal="left" vertical="top"/>
    </xf>
    <xf numFmtId="0" fontId="82" fillId="2" borderId="0" xfId="0" applyFont="1" applyFill="1" applyBorder="1" applyAlignment="1">
      <alignment horizontal="left" vertical="top" indent="2"/>
    </xf>
    <xf numFmtId="0" fontId="86" fillId="2" borderId="0" xfId="0" applyFont="1" applyFill="1" applyBorder="1" applyAlignment="1">
      <alignment horizontal="left" vertical="top" indent="2"/>
    </xf>
    <xf numFmtId="0" fontId="0" fillId="2" borderId="0" xfId="0" applyFill="1" applyBorder="1" applyAlignment="1">
      <alignment horizontal="left" vertical="top" indent="2"/>
    </xf>
    <xf numFmtId="0" fontId="74" fillId="2" borderId="0" xfId="0" applyFont="1" applyFill="1" applyBorder="1" applyAlignment="1">
      <alignment horizontal="left" vertical="top"/>
    </xf>
    <xf numFmtId="0" fontId="92" fillId="2" borderId="0" xfId="0" applyFont="1" applyFill="1" applyBorder="1" applyAlignment="1">
      <alignment horizontal="left" vertical="top"/>
    </xf>
    <xf numFmtId="0" fontId="95" fillId="2" borderId="0" xfId="0" applyFont="1" applyFill="1" applyBorder="1" applyAlignment="1">
      <alignment horizontal="left" vertical="top"/>
    </xf>
    <xf numFmtId="0" fontId="31" fillId="2" borderId="0" xfId="0" applyFont="1" applyFill="1" applyBorder="1" applyAlignment="1">
      <alignment horizontal="left" vertical="top"/>
    </xf>
    <xf numFmtId="0" fontId="94" fillId="2" borderId="0" xfId="0" applyFont="1" applyFill="1" applyBorder="1" applyAlignment="1">
      <alignment horizontal="left" vertical="top"/>
    </xf>
    <xf numFmtId="0" fontId="90" fillId="3" borderId="94" xfId="0" applyFont="1" applyFill="1" applyBorder="1" applyAlignment="1">
      <alignment horizontal="left" vertical="top" wrapText="1"/>
    </xf>
    <xf numFmtId="0" fontId="0" fillId="2" borderId="95" xfId="0" applyFill="1" applyBorder="1" applyAlignment="1">
      <alignment horizontal="left" vertical="top" wrapText="1"/>
    </xf>
    <xf numFmtId="0" fontId="0" fillId="2" borderId="0" xfId="0" applyFill="1" applyBorder="1" applyAlignment="1">
      <alignment horizontal="left" vertical="top" wrapText="1"/>
    </xf>
    <xf numFmtId="0" fontId="0" fillId="2" borderId="0" xfId="0" applyFill="1" applyBorder="1" applyAlignment="1">
      <alignment horizontal="left" vertical="center" wrapText="1"/>
    </xf>
    <xf numFmtId="0" fontId="90" fillId="2" borderId="0" xfId="0" applyFont="1" applyFill="1" applyBorder="1" applyAlignment="1">
      <alignment horizontal="left" vertical="top"/>
    </xf>
    <xf numFmtId="0" fontId="101" fillId="2" borderId="0" xfId="0" applyFont="1" applyFill="1" applyBorder="1" applyAlignment="1">
      <alignment horizontal="left" vertical="top"/>
    </xf>
    <xf numFmtId="0" fontId="102" fillId="2" borderId="0" xfId="0" applyFont="1" applyFill="1" applyBorder="1" applyAlignment="1">
      <alignment horizontal="left" vertical="top"/>
    </xf>
    <xf numFmtId="168" fontId="8" fillId="5" borderId="22" xfId="2" applyNumberFormat="1" applyFont="1" applyFill="1" applyBorder="1" applyAlignment="1" applyProtection="1">
      <alignment horizontal="center" vertical="center"/>
    </xf>
    <xf numFmtId="0" fontId="47" fillId="0" borderId="0" xfId="41" applyFont="1" applyAlignment="1" applyProtection="1">
      <alignment horizontal="left" vertical="center"/>
    </xf>
    <xf numFmtId="0" fontId="10" fillId="2" borderId="1" xfId="0" applyFont="1" applyFill="1" applyBorder="1" applyAlignment="1" applyProtection="1">
      <alignment horizontal="left" vertical="center" wrapText="1"/>
      <protection locked="0"/>
    </xf>
    <xf numFmtId="0" fontId="10" fillId="9" borderId="1" xfId="0" applyFont="1" applyFill="1" applyBorder="1" applyAlignment="1" applyProtection="1">
      <alignment horizontal="left" vertical="center" wrapText="1"/>
    </xf>
    <xf numFmtId="14" fontId="10" fillId="9" borderId="1" xfId="0" applyNumberFormat="1" applyFont="1" applyFill="1" applyBorder="1" applyAlignment="1" applyProtection="1">
      <alignment horizontal="left" vertical="center" wrapText="1"/>
    </xf>
    <xf numFmtId="0" fontId="19" fillId="6" borderId="1" xfId="0" applyFont="1" applyFill="1" applyBorder="1" applyAlignment="1" applyProtection="1">
      <alignment horizontal="left" vertical="center" wrapText="1"/>
    </xf>
    <xf numFmtId="4" fontId="10" fillId="4" borderId="2" xfId="0" applyNumberFormat="1" applyFont="1" applyFill="1" applyBorder="1" applyAlignment="1" applyProtection="1">
      <alignment horizontal="left" vertical="center" wrapText="1"/>
      <protection locked="0"/>
    </xf>
    <xf numFmtId="4" fontId="10" fillId="4" borderId="7" xfId="0" applyNumberFormat="1" applyFont="1" applyFill="1" applyBorder="1" applyAlignment="1" applyProtection="1">
      <alignment horizontal="left" vertical="center" wrapText="1"/>
      <protection locked="0"/>
    </xf>
    <xf numFmtId="4" fontId="10" fillId="4" borderId="5" xfId="0" applyNumberFormat="1" applyFont="1" applyFill="1" applyBorder="1" applyAlignment="1" applyProtection="1">
      <alignment horizontal="left" vertical="center" wrapText="1"/>
      <protection locked="0"/>
    </xf>
    <xf numFmtId="4" fontId="10" fillId="4" borderId="1" xfId="0" applyNumberFormat="1" applyFont="1" applyFill="1" applyBorder="1" applyAlignment="1" applyProtection="1">
      <alignment horizontal="left" vertical="center" wrapText="1"/>
      <protection locked="0"/>
    </xf>
    <xf numFmtId="0" fontId="10" fillId="4" borderId="2" xfId="0" applyFont="1" applyFill="1" applyBorder="1" applyAlignment="1" applyProtection="1">
      <alignment horizontal="left" vertical="center" wrapText="1"/>
      <protection locked="0"/>
    </xf>
    <xf numFmtId="0" fontId="10" fillId="4" borderId="7" xfId="0" applyFont="1" applyFill="1" applyBorder="1" applyAlignment="1" applyProtection="1">
      <alignment horizontal="left" vertical="center" wrapText="1"/>
      <protection locked="0"/>
    </xf>
    <xf numFmtId="0" fontId="10" fillId="4" borderId="5" xfId="0" applyFont="1" applyFill="1" applyBorder="1" applyAlignment="1" applyProtection="1">
      <alignment horizontal="left" vertical="center" wrapText="1"/>
      <protection locked="0"/>
    </xf>
    <xf numFmtId="4" fontId="19" fillId="6" borderId="1" xfId="0" applyNumberFormat="1" applyFont="1" applyFill="1" applyBorder="1" applyAlignment="1" applyProtection="1">
      <alignment horizontal="left" vertical="center" wrapText="1"/>
    </xf>
    <xf numFmtId="0" fontId="19" fillId="6" borderId="2" xfId="0" applyFont="1" applyFill="1" applyBorder="1" applyAlignment="1" applyProtection="1">
      <alignment horizontal="left" vertical="center" wrapText="1"/>
    </xf>
    <xf numFmtId="0" fontId="19" fillId="6" borderId="7" xfId="0" applyFont="1" applyFill="1" applyBorder="1" applyAlignment="1" applyProtection="1">
      <alignment horizontal="left" vertical="center" wrapText="1"/>
    </xf>
    <xf numFmtId="0" fontId="19" fillId="6" borderId="5" xfId="0" applyFont="1" applyFill="1" applyBorder="1" applyAlignment="1" applyProtection="1">
      <alignment horizontal="left" vertical="center" wrapText="1"/>
    </xf>
    <xf numFmtId="1" fontId="10" fillId="2" borderId="7" xfId="0" applyNumberFormat="1" applyFont="1" applyFill="1" applyBorder="1" applyAlignment="1" applyProtection="1">
      <alignment horizontal="left" vertical="center" wrapText="1"/>
      <protection locked="0"/>
    </xf>
    <xf numFmtId="1" fontId="10" fillId="2" borderId="5" xfId="0" applyNumberFormat="1" applyFont="1" applyFill="1" applyBorder="1" applyAlignment="1" applyProtection="1">
      <alignment horizontal="left" vertical="center" wrapText="1"/>
      <protection locked="0"/>
    </xf>
    <xf numFmtId="0" fontId="10" fillId="2" borderId="2" xfId="0" applyFont="1" applyFill="1" applyBorder="1" applyAlignment="1" applyProtection="1">
      <alignment horizontal="left" vertical="center" wrapText="1"/>
      <protection locked="0"/>
    </xf>
    <xf numFmtId="0" fontId="10" fillId="2" borderId="7" xfId="0" applyFont="1" applyFill="1" applyBorder="1" applyAlignment="1" applyProtection="1">
      <alignment horizontal="left" vertical="center" wrapText="1"/>
      <protection locked="0"/>
    </xf>
    <xf numFmtId="0" fontId="10" fillId="2" borderId="5" xfId="0" applyFont="1" applyFill="1" applyBorder="1" applyAlignment="1" applyProtection="1">
      <alignment horizontal="left" vertical="center" wrapText="1"/>
      <protection locked="0"/>
    </xf>
    <xf numFmtId="1" fontId="19" fillId="6" borderId="2" xfId="0" applyNumberFormat="1" applyFont="1" applyFill="1" applyBorder="1" applyAlignment="1">
      <alignment horizontal="left" vertical="center" wrapText="1"/>
    </xf>
    <xf numFmtId="1" fontId="19" fillId="6" borderId="7" xfId="0" applyNumberFormat="1" applyFont="1" applyFill="1" applyBorder="1" applyAlignment="1">
      <alignment horizontal="left" vertical="center" wrapText="1"/>
    </xf>
    <xf numFmtId="1" fontId="19" fillId="6" borderId="5" xfId="0" applyNumberFormat="1" applyFont="1" applyFill="1" applyBorder="1" applyAlignment="1">
      <alignment horizontal="left" vertical="center" wrapText="1"/>
    </xf>
    <xf numFmtId="0" fontId="11" fillId="2" borderId="0" xfId="0" applyFont="1" applyFill="1" applyAlignment="1">
      <alignment horizontal="center" vertical="center" wrapText="1"/>
    </xf>
    <xf numFmtId="49" fontId="10" fillId="2" borderId="2" xfId="0" applyNumberFormat="1" applyFont="1" applyFill="1" applyBorder="1" applyAlignment="1" applyProtection="1">
      <alignment horizontal="left" vertical="center" wrapText="1"/>
      <protection locked="0"/>
    </xf>
    <xf numFmtId="49" fontId="10" fillId="2" borderId="7" xfId="0" applyNumberFormat="1" applyFont="1" applyFill="1" applyBorder="1" applyAlignment="1" applyProtection="1">
      <alignment horizontal="left" vertical="center" wrapText="1"/>
      <protection locked="0"/>
    </xf>
    <xf numFmtId="49" fontId="10" fillId="2" borderId="5" xfId="0" applyNumberFormat="1" applyFont="1" applyFill="1" applyBorder="1" applyAlignment="1" applyProtection="1">
      <alignment horizontal="left" vertical="center" wrapText="1"/>
      <protection locked="0"/>
    </xf>
    <xf numFmtId="0" fontId="20" fillId="2" borderId="0" xfId="0" applyFont="1" applyFill="1" applyAlignment="1">
      <alignment horizontal="left" vertical="center" wrapText="1"/>
    </xf>
    <xf numFmtId="0" fontId="19" fillId="6" borderId="2" xfId="0" applyFont="1" applyFill="1" applyBorder="1" applyAlignment="1">
      <alignment horizontal="left" vertical="center" wrapText="1"/>
    </xf>
    <xf numFmtId="0" fontId="19" fillId="6" borderId="7" xfId="0" applyFont="1" applyFill="1" applyBorder="1" applyAlignment="1">
      <alignment horizontal="left" vertical="center" wrapText="1"/>
    </xf>
    <xf numFmtId="0" fontId="19" fillId="6" borderId="5" xfId="0" applyFont="1" applyFill="1" applyBorder="1" applyAlignment="1">
      <alignment horizontal="left" vertical="center" wrapText="1"/>
    </xf>
    <xf numFmtId="1" fontId="10" fillId="2" borderId="2" xfId="0" applyNumberFormat="1" applyFont="1" applyFill="1" applyBorder="1" applyAlignment="1" applyProtection="1">
      <alignment horizontal="left" vertical="center" wrapText="1"/>
      <protection locked="0"/>
    </xf>
    <xf numFmtId="1" fontId="19" fillId="8" borderId="2" xfId="0" applyNumberFormat="1" applyFont="1" applyFill="1" applyBorder="1" applyAlignment="1">
      <alignment horizontal="left" vertical="center" wrapText="1"/>
    </xf>
    <xf numFmtId="1" fontId="19" fillId="8" borderId="7" xfId="0" applyNumberFormat="1" applyFont="1" applyFill="1" applyBorder="1" applyAlignment="1">
      <alignment horizontal="left" vertical="center" wrapText="1"/>
    </xf>
    <xf numFmtId="1" fontId="19" fillId="8" borderId="5" xfId="0" applyNumberFormat="1" applyFont="1" applyFill="1" applyBorder="1" applyAlignment="1">
      <alignment horizontal="left" vertical="center" wrapText="1"/>
    </xf>
    <xf numFmtId="14" fontId="10" fillId="2" borderId="2" xfId="0" applyNumberFormat="1" applyFont="1" applyFill="1" applyBorder="1" applyAlignment="1" applyProtection="1">
      <alignment horizontal="left" vertical="center" wrapText="1"/>
      <protection locked="0"/>
    </xf>
    <xf numFmtId="14" fontId="10" fillId="2" borderId="7" xfId="0" applyNumberFormat="1" applyFont="1" applyFill="1" applyBorder="1" applyAlignment="1" applyProtection="1">
      <alignment horizontal="left" vertical="center" wrapText="1"/>
      <protection locked="0"/>
    </xf>
    <xf numFmtId="14" fontId="10" fillId="2" borderId="5" xfId="0" applyNumberFormat="1" applyFont="1" applyFill="1" applyBorder="1" applyAlignment="1" applyProtection="1">
      <alignment horizontal="left" vertical="center" wrapText="1"/>
      <protection locked="0"/>
    </xf>
    <xf numFmtId="14" fontId="10" fillId="9" borderId="2" xfId="0" applyNumberFormat="1" applyFont="1" applyFill="1" applyBorder="1" applyAlignment="1" applyProtection="1">
      <alignment horizontal="left" vertical="center" wrapText="1"/>
    </xf>
    <xf numFmtId="14" fontId="10" fillId="9" borderId="7" xfId="0" applyNumberFormat="1" applyFont="1" applyFill="1" applyBorder="1" applyAlignment="1" applyProtection="1">
      <alignment horizontal="left" vertical="center" wrapText="1"/>
    </xf>
    <xf numFmtId="14" fontId="10" fillId="9" borderId="5" xfId="0" applyNumberFormat="1" applyFont="1" applyFill="1" applyBorder="1" applyAlignment="1" applyProtection="1">
      <alignment horizontal="left" vertical="center" wrapText="1"/>
    </xf>
    <xf numFmtId="0" fontId="10" fillId="9" borderId="2" xfId="0" applyFont="1" applyFill="1" applyBorder="1" applyAlignment="1" applyProtection="1">
      <alignment horizontal="left" vertical="center" wrapText="1"/>
    </xf>
    <xf numFmtId="0" fontId="10" fillId="9" borderId="7" xfId="0" applyFont="1" applyFill="1" applyBorder="1" applyAlignment="1" applyProtection="1">
      <alignment horizontal="left" vertical="center" wrapText="1"/>
    </xf>
    <xf numFmtId="0" fontId="10" fillId="9" borderId="5" xfId="0" applyFont="1" applyFill="1" applyBorder="1" applyAlignment="1" applyProtection="1">
      <alignment horizontal="left" vertical="center" wrapText="1"/>
    </xf>
    <xf numFmtId="0" fontId="10" fillId="2" borderId="2" xfId="0" applyFont="1" applyFill="1" applyBorder="1" applyAlignment="1" applyProtection="1">
      <alignment horizontal="left" vertical="center"/>
      <protection locked="0"/>
    </xf>
    <xf numFmtId="0" fontId="10" fillId="2" borderId="7" xfId="0" applyFont="1" applyFill="1" applyBorder="1" applyAlignment="1" applyProtection="1">
      <alignment horizontal="left" vertical="center"/>
      <protection locked="0"/>
    </xf>
    <xf numFmtId="0" fontId="10" fillId="2" borderId="5" xfId="0" applyFont="1" applyFill="1" applyBorder="1" applyAlignment="1" applyProtection="1">
      <alignment horizontal="left" vertical="center"/>
      <protection locked="0"/>
    </xf>
    <xf numFmtId="0" fontId="13" fillId="2" borderId="2" xfId="0" applyFont="1" applyFill="1" applyBorder="1" applyAlignment="1" applyProtection="1">
      <alignment horizontal="left" vertical="top" wrapText="1"/>
      <protection locked="0"/>
    </xf>
    <xf numFmtId="0" fontId="13" fillId="2" borderId="7" xfId="0" applyFont="1" applyFill="1" applyBorder="1" applyAlignment="1" applyProtection="1">
      <alignment horizontal="left" vertical="top" wrapText="1"/>
      <protection locked="0"/>
    </xf>
    <xf numFmtId="0" fontId="13" fillId="2" borderId="5" xfId="0" applyFont="1" applyFill="1" applyBorder="1" applyAlignment="1" applyProtection="1">
      <alignment horizontal="left" vertical="top" wrapText="1"/>
      <protection locked="0"/>
    </xf>
    <xf numFmtId="0" fontId="10" fillId="2" borderId="1" xfId="0" applyFont="1" applyFill="1" applyBorder="1" applyAlignment="1" applyProtection="1">
      <alignment horizontal="left" vertical="top" wrapText="1"/>
      <protection locked="0"/>
    </xf>
    <xf numFmtId="1" fontId="10" fillId="2" borderId="1" xfId="0" applyNumberFormat="1" applyFont="1" applyFill="1" applyBorder="1" applyAlignment="1" applyProtection="1">
      <alignment horizontal="left" vertical="center" wrapText="1"/>
      <protection locked="0"/>
    </xf>
    <xf numFmtId="0" fontId="0" fillId="0" borderId="1" xfId="0" applyBorder="1" applyAlignment="1" applyProtection="1">
      <alignment horizontal="left" vertical="top" wrapText="1"/>
      <protection locked="0"/>
    </xf>
    <xf numFmtId="0" fontId="10" fillId="2" borderId="2" xfId="0" applyFont="1" applyFill="1" applyBorder="1" applyAlignment="1" applyProtection="1">
      <alignment horizontal="left" vertical="top" wrapText="1"/>
      <protection locked="0"/>
    </xf>
    <xf numFmtId="0" fontId="0" fillId="0" borderId="5" xfId="0" applyBorder="1" applyAlignment="1">
      <alignment horizontal="left" vertical="top" wrapText="1"/>
    </xf>
    <xf numFmtId="0" fontId="4" fillId="0" borderId="2" xfId="0" applyFont="1"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44" fontId="10" fillId="2" borderId="2" xfId="0" applyNumberFormat="1" applyFont="1" applyFill="1" applyBorder="1" applyAlignment="1" applyProtection="1">
      <alignment horizontal="center" vertical="center" wrapText="1"/>
    </xf>
    <xf numFmtId="0" fontId="0" fillId="0" borderId="5" xfId="0" applyBorder="1" applyAlignment="1">
      <alignment horizontal="center" vertical="center" wrapText="1"/>
    </xf>
    <xf numFmtId="1" fontId="10" fillId="2" borderId="1" xfId="0" applyNumberFormat="1" applyFont="1" applyFill="1" applyBorder="1" applyAlignment="1">
      <alignment horizontal="left" vertical="center" wrapText="1"/>
    </xf>
    <xf numFmtId="165" fontId="10" fillId="2" borderId="5" xfId="0" applyNumberFormat="1" applyFont="1" applyFill="1" applyBorder="1" applyAlignment="1" applyProtection="1">
      <alignment horizontal="left" vertical="center" wrapText="1"/>
    </xf>
    <xf numFmtId="165" fontId="10" fillId="2" borderId="1" xfId="0" applyNumberFormat="1" applyFont="1" applyFill="1" applyBorder="1" applyAlignment="1" applyProtection="1">
      <alignment horizontal="left" vertical="center" wrapText="1"/>
    </xf>
    <xf numFmtId="0" fontId="19" fillId="6" borderId="1" xfId="0" applyFont="1" applyFill="1" applyBorder="1" applyAlignment="1" applyProtection="1">
      <alignment horizontal="center" vertical="center" wrapText="1"/>
    </xf>
    <xf numFmtId="165" fontId="19" fillId="6" borderId="1" xfId="0" applyNumberFormat="1" applyFont="1" applyFill="1" applyBorder="1" applyAlignment="1" applyProtection="1">
      <alignment horizontal="center" vertical="center" wrapText="1"/>
    </xf>
    <xf numFmtId="165" fontId="10" fillId="2" borderId="1" xfId="0" applyNumberFormat="1" applyFont="1" applyFill="1" applyBorder="1" applyAlignment="1" applyProtection="1">
      <alignment horizontal="center" vertical="center" wrapText="1"/>
      <protection locked="0"/>
    </xf>
    <xf numFmtId="0" fontId="41" fillId="2" borderId="1" xfId="4" applyFont="1" applyFill="1" applyBorder="1" applyAlignment="1" applyProtection="1">
      <alignment horizontal="center" vertical="center" wrapText="1"/>
      <protection locked="0"/>
    </xf>
    <xf numFmtId="1" fontId="10" fillId="2" borderId="5" xfId="0" applyNumberFormat="1" applyFont="1" applyFill="1" applyBorder="1" applyAlignment="1">
      <alignment horizontal="left" vertical="center" wrapText="1"/>
    </xf>
    <xf numFmtId="0" fontId="17" fillId="2" borderId="0" xfId="0" applyFont="1" applyFill="1" applyBorder="1" applyAlignment="1">
      <alignment horizontal="center" vertical="center" wrapText="1"/>
    </xf>
    <xf numFmtId="0" fontId="19" fillId="2" borderId="4" xfId="0" applyFont="1" applyFill="1" applyBorder="1" applyAlignment="1" applyProtection="1">
      <alignment horizontal="left" vertical="center" wrapText="1"/>
    </xf>
    <xf numFmtId="0" fontId="19" fillId="2" borderId="11" xfId="0" applyFont="1" applyFill="1" applyBorder="1" applyAlignment="1" applyProtection="1">
      <alignment horizontal="left" vertical="center" wrapText="1"/>
    </xf>
    <xf numFmtId="165" fontId="10" fillId="2" borderId="2" xfId="0" applyNumberFormat="1" applyFont="1" applyFill="1" applyBorder="1" applyAlignment="1" applyProtection="1">
      <alignment horizontal="left" vertical="center" wrapText="1"/>
    </xf>
    <xf numFmtId="165" fontId="10" fillId="2" borderId="7" xfId="0" applyNumberFormat="1" applyFont="1" applyFill="1" applyBorder="1" applyAlignment="1" applyProtection="1">
      <alignment horizontal="left" vertical="center" wrapText="1"/>
    </xf>
    <xf numFmtId="0" fontId="33" fillId="8" borderId="1" xfId="0" applyFont="1" applyFill="1" applyBorder="1" applyAlignment="1">
      <alignment horizontal="center" vertical="center" wrapText="1"/>
    </xf>
    <xf numFmtId="0" fontId="23" fillId="8" borderId="1" xfId="0" applyFont="1" applyFill="1" applyBorder="1" applyAlignment="1">
      <alignment horizontal="center" vertical="center" wrapText="1"/>
    </xf>
    <xf numFmtId="0" fontId="19" fillId="6" borderId="19" xfId="0" applyFont="1" applyFill="1" applyBorder="1" applyAlignment="1">
      <alignment horizontal="left" vertical="center" wrapText="1"/>
    </xf>
    <xf numFmtId="0" fontId="19" fillId="6" borderId="4" xfId="0" applyFont="1" applyFill="1" applyBorder="1" applyAlignment="1">
      <alignment horizontal="left" vertical="center" wrapText="1"/>
    </xf>
    <xf numFmtId="4" fontId="33" fillId="6" borderId="7" xfId="0" applyNumberFormat="1" applyFont="1" applyFill="1" applyBorder="1" applyAlignment="1">
      <alignment horizontal="center" vertical="center" wrapText="1"/>
    </xf>
    <xf numFmtId="4" fontId="33" fillId="6" borderId="5" xfId="0" applyNumberFormat="1" applyFont="1" applyFill="1" applyBorder="1" applyAlignment="1">
      <alignment horizontal="center" vertical="center" wrapText="1"/>
    </xf>
    <xf numFmtId="1" fontId="10" fillId="2" borderId="2" xfId="0" applyNumberFormat="1" applyFont="1" applyFill="1" applyBorder="1" applyAlignment="1">
      <alignment horizontal="left" vertical="center" wrapText="1"/>
    </xf>
    <xf numFmtId="1" fontId="10" fillId="2" borderId="7" xfId="0" applyNumberFormat="1" applyFont="1" applyFill="1" applyBorder="1" applyAlignment="1">
      <alignment horizontal="left" vertical="center" wrapText="1"/>
    </xf>
    <xf numFmtId="0" fontId="24" fillId="2" borderId="0" xfId="0" applyFont="1" applyFill="1" applyBorder="1" applyAlignment="1">
      <alignment horizontal="left" vertical="center" wrapText="1"/>
    </xf>
    <xf numFmtId="0" fontId="47" fillId="0" borderId="0" xfId="41" applyFont="1" applyAlignment="1" applyProtection="1">
      <alignment horizontal="left" vertical="center"/>
    </xf>
    <xf numFmtId="0" fontId="47" fillId="10" borderId="35" xfId="41" applyFont="1" applyFill="1" applyBorder="1" applyAlignment="1" applyProtection="1">
      <alignment horizontal="center" vertical="center" wrapText="1"/>
    </xf>
    <xf numFmtId="0" fontId="47" fillId="10" borderId="36" xfId="41" applyFont="1" applyFill="1" applyBorder="1" applyAlignment="1" applyProtection="1">
      <alignment horizontal="center" vertical="center" wrapText="1"/>
    </xf>
    <xf numFmtId="0" fontId="47" fillId="10" borderId="37" xfId="41" applyFont="1" applyFill="1" applyBorder="1" applyAlignment="1" applyProtection="1">
      <alignment horizontal="center" vertical="center" wrapText="1"/>
    </xf>
    <xf numFmtId="0" fontId="48" fillId="10" borderId="35" xfId="41" applyNumberFormat="1" applyFont="1" applyFill="1" applyBorder="1" applyAlignment="1" applyProtection="1">
      <alignment horizontal="center" vertical="center" wrapText="1"/>
    </xf>
    <xf numFmtId="0" fontId="48" fillId="10" borderId="36" xfId="41" applyNumberFormat="1" applyFont="1" applyFill="1" applyBorder="1" applyAlignment="1" applyProtection="1">
      <alignment horizontal="center" vertical="center" wrapText="1"/>
    </xf>
    <xf numFmtId="0" fontId="48" fillId="10" borderId="37" xfId="41" applyNumberFormat="1" applyFont="1" applyFill="1" applyBorder="1" applyAlignment="1" applyProtection="1">
      <alignment horizontal="center" vertical="center" wrapText="1"/>
    </xf>
    <xf numFmtId="0" fontId="51" fillId="3" borderId="0" xfId="41" applyFont="1" applyFill="1" applyAlignment="1" applyProtection="1">
      <alignment horizontal="center" wrapText="1"/>
    </xf>
    <xf numFmtId="0" fontId="4" fillId="0" borderId="0" xfId="41" applyFont="1" applyAlignment="1" applyProtection="1">
      <alignment horizontal="left" vertical="center" wrapText="1"/>
    </xf>
    <xf numFmtId="0" fontId="8" fillId="0" borderId="0" xfId="41" applyFont="1" applyBorder="1" applyAlignment="1" applyProtection="1"/>
    <xf numFmtId="0" fontId="8" fillId="9" borderId="35" xfId="41" applyFont="1" applyFill="1" applyBorder="1" applyAlignment="1" applyProtection="1">
      <alignment horizontal="center"/>
      <protection locked="0"/>
    </xf>
    <xf numFmtId="0" fontId="8" fillId="9" borderId="36" xfId="41" applyFont="1" applyFill="1" applyBorder="1" applyAlignment="1" applyProtection="1">
      <alignment horizontal="center"/>
      <protection locked="0"/>
    </xf>
    <xf numFmtId="0" fontId="8" fillId="9" borderId="37" xfId="41" applyFont="1" applyFill="1" applyBorder="1" applyAlignment="1" applyProtection="1">
      <alignment horizontal="center"/>
      <protection locked="0"/>
    </xf>
    <xf numFmtId="0" fontId="55" fillId="11" borderId="43" xfId="41" applyFont="1" applyFill="1" applyBorder="1" applyAlignment="1" applyProtection="1">
      <alignment horizontal="center"/>
    </xf>
    <xf numFmtId="0" fontId="55" fillId="11" borderId="0" xfId="41" applyFont="1" applyFill="1" applyBorder="1" applyAlignment="1" applyProtection="1">
      <alignment horizontal="center"/>
    </xf>
    <xf numFmtId="9" fontId="8" fillId="0" borderId="39" xfId="41" applyNumberFormat="1" applyFont="1" applyBorder="1" applyAlignment="1" applyProtection="1">
      <alignment horizontal="center"/>
    </xf>
    <xf numFmtId="0" fontId="8" fillId="0" borderId="39" xfId="41" applyFont="1" applyBorder="1" applyAlignment="1" applyProtection="1">
      <alignment horizontal="center"/>
    </xf>
    <xf numFmtId="0" fontId="48" fillId="12" borderId="35" xfId="41" applyFont="1" applyFill="1" applyBorder="1" applyAlignment="1" applyProtection="1">
      <alignment horizontal="center" vertical="center" wrapText="1"/>
    </xf>
    <xf numFmtId="0" fontId="48" fillId="12" borderId="36" xfId="41" applyFont="1" applyFill="1" applyBorder="1" applyAlignment="1" applyProtection="1">
      <alignment horizontal="center" vertical="center" wrapText="1"/>
    </xf>
    <xf numFmtId="0" fontId="48" fillId="12" borderId="37" xfId="41" applyFont="1" applyFill="1" applyBorder="1" applyAlignment="1" applyProtection="1">
      <alignment horizontal="center" vertical="center" wrapText="1"/>
    </xf>
    <xf numFmtId="0" fontId="52" fillId="9" borderId="35" xfId="41" applyFont="1" applyFill="1" applyBorder="1" applyAlignment="1" applyProtection="1">
      <alignment horizontal="center" vertical="center" wrapText="1"/>
      <protection locked="0"/>
    </xf>
    <xf numFmtId="0" fontId="52" fillId="9" borderId="36" xfId="41" applyFont="1" applyFill="1" applyBorder="1" applyAlignment="1" applyProtection="1">
      <alignment horizontal="center" vertical="center" wrapText="1"/>
      <protection locked="0"/>
    </xf>
    <xf numFmtId="0" fontId="52" fillId="9" borderId="37" xfId="41" applyFont="1" applyFill="1" applyBorder="1" applyAlignment="1" applyProtection="1">
      <alignment horizontal="center" vertical="center" wrapText="1"/>
      <protection locked="0"/>
    </xf>
    <xf numFmtId="0" fontId="6" fillId="0" borderId="1" xfId="41" applyFont="1" applyBorder="1" applyAlignment="1" applyProtection="1">
      <alignment horizontal="left" vertical="center" wrapText="1"/>
    </xf>
    <xf numFmtId="0" fontId="1" fillId="0" borderId="1" xfId="41" applyBorder="1" applyAlignment="1" applyProtection="1">
      <alignment horizontal="left" vertical="center" wrapText="1"/>
    </xf>
    <xf numFmtId="0" fontId="1" fillId="0" borderId="1" xfId="41" applyBorder="1" applyAlignment="1" applyProtection="1">
      <alignment horizontal="left" vertical="center"/>
    </xf>
    <xf numFmtId="0" fontId="4" fillId="9" borderId="40" xfId="41" applyFont="1" applyFill="1" applyBorder="1" applyAlignment="1" applyProtection="1">
      <alignment horizontal="center" vertical="center" wrapText="1"/>
      <protection locked="0"/>
    </xf>
    <xf numFmtId="0" fontId="4" fillId="9" borderId="41" xfId="41" applyFont="1" applyFill="1" applyBorder="1" applyAlignment="1" applyProtection="1">
      <alignment horizontal="center" vertical="center" wrapText="1"/>
      <protection locked="0"/>
    </xf>
    <xf numFmtId="0" fontId="4" fillId="9" borderId="42" xfId="41" applyFont="1" applyFill="1" applyBorder="1" applyAlignment="1" applyProtection="1">
      <alignment horizontal="center" vertical="center" wrapText="1"/>
      <protection locked="0"/>
    </xf>
    <xf numFmtId="0" fontId="4" fillId="9" borderId="43" xfId="41" applyFont="1" applyFill="1" applyBorder="1" applyAlignment="1" applyProtection="1">
      <alignment horizontal="center" vertical="center" wrapText="1"/>
      <protection locked="0"/>
    </xf>
    <xf numFmtId="0" fontId="4" fillId="9" borderId="0" xfId="41" applyFont="1" applyFill="1" applyBorder="1" applyAlignment="1" applyProtection="1">
      <alignment horizontal="center" vertical="center" wrapText="1"/>
      <protection locked="0"/>
    </xf>
    <xf numFmtId="0" fontId="4" fillId="9" borderId="44" xfId="41" applyFont="1" applyFill="1" applyBorder="1" applyAlignment="1" applyProtection="1">
      <alignment horizontal="center" vertical="center" wrapText="1"/>
      <protection locked="0"/>
    </xf>
    <xf numFmtId="0" fontId="4" fillId="9" borderId="45" xfId="41" applyFont="1" applyFill="1" applyBorder="1" applyAlignment="1" applyProtection="1">
      <alignment horizontal="center" vertical="center" wrapText="1"/>
      <protection locked="0"/>
    </xf>
    <xf numFmtId="0" fontId="4" fillId="9" borderId="39" xfId="41" applyFont="1" applyFill="1" applyBorder="1" applyAlignment="1" applyProtection="1">
      <alignment horizontal="center" vertical="center" wrapText="1"/>
      <protection locked="0"/>
    </xf>
    <xf numFmtId="0" fontId="4" fillId="9" borderId="46" xfId="41" applyFont="1" applyFill="1" applyBorder="1" applyAlignment="1" applyProtection="1">
      <alignment horizontal="center" vertical="center" wrapText="1"/>
      <protection locked="0"/>
    </xf>
    <xf numFmtId="0" fontId="56" fillId="14" borderId="2" xfId="41" applyFont="1" applyFill="1" applyBorder="1" applyAlignment="1" applyProtection="1">
      <alignment horizontal="center" vertical="center" wrapText="1"/>
      <protection locked="0"/>
    </xf>
    <xf numFmtId="0" fontId="56" fillId="14" borderId="5" xfId="41" applyFont="1" applyFill="1" applyBorder="1" applyAlignment="1" applyProtection="1">
      <alignment horizontal="center" vertical="center" wrapText="1"/>
      <protection locked="0"/>
    </xf>
    <xf numFmtId="0" fontId="56" fillId="0" borderId="49" xfId="41" applyFont="1" applyBorder="1" applyAlignment="1" applyProtection="1">
      <alignment horizontal="center" vertical="center" wrapText="1"/>
    </xf>
    <xf numFmtId="0" fontId="56" fillId="0" borderId="50" xfId="41" applyFont="1" applyBorder="1" applyAlignment="1" applyProtection="1">
      <alignment horizontal="center" vertical="center" wrapText="1"/>
    </xf>
    <xf numFmtId="0" fontId="56" fillId="14" borderId="52" xfId="41" applyFont="1" applyFill="1" applyBorder="1" applyAlignment="1" applyProtection="1">
      <alignment horizontal="center" vertical="center" wrapText="1"/>
      <protection locked="0"/>
    </xf>
    <xf numFmtId="0" fontId="56" fillId="14" borderId="57" xfId="41" applyFont="1" applyFill="1" applyBorder="1" applyAlignment="1" applyProtection="1">
      <alignment horizontal="center" vertical="center" wrapText="1"/>
      <protection locked="0"/>
    </xf>
    <xf numFmtId="0" fontId="56" fillId="14" borderId="59" xfId="41" applyFont="1" applyFill="1" applyBorder="1" applyAlignment="1" applyProtection="1">
      <alignment horizontal="center" vertical="center" wrapText="1"/>
      <protection locked="0"/>
    </xf>
    <xf numFmtId="0" fontId="56" fillId="14" borderId="53" xfId="41" applyFont="1" applyFill="1" applyBorder="1" applyAlignment="1" applyProtection="1">
      <alignment horizontal="center" vertical="center" wrapText="1"/>
      <protection locked="0"/>
    </xf>
    <xf numFmtId="0" fontId="56" fillId="14" borderId="54" xfId="41" applyFont="1" applyFill="1" applyBorder="1" applyAlignment="1" applyProtection="1">
      <alignment horizontal="center" vertical="center" wrapText="1"/>
      <protection locked="0"/>
    </xf>
    <xf numFmtId="0" fontId="56" fillId="14" borderId="13" xfId="41" applyFont="1" applyFill="1" applyBorder="1" applyAlignment="1" applyProtection="1">
      <alignment horizontal="center" vertical="center" wrapText="1"/>
      <protection locked="0"/>
    </xf>
    <xf numFmtId="0" fontId="56" fillId="14" borderId="15" xfId="41" applyFont="1" applyFill="1" applyBorder="1" applyAlignment="1" applyProtection="1">
      <alignment horizontal="center" vertical="center" wrapText="1"/>
      <protection locked="0"/>
    </xf>
    <xf numFmtId="0" fontId="48" fillId="11" borderId="35" xfId="41" applyFont="1" applyFill="1" applyBorder="1" applyAlignment="1" applyProtection="1">
      <alignment horizontal="center" vertical="center" wrapText="1"/>
    </xf>
    <xf numFmtId="0" fontId="48" fillId="11" borderId="36" xfId="41" applyFont="1" applyFill="1" applyBorder="1" applyAlignment="1" applyProtection="1">
      <alignment horizontal="center" vertical="center" wrapText="1"/>
    </xf>
    <xf numFmtId="0" fontId="48" fillId="11" borderId="37" xfId="41" applyFont="1" applyFill="1" applyBorder="1" applyAlignment="1" applyProtection="1">
      <alignment horizontal="center" vertical="center" wrapText="1"/>
    </xf>
    <xf numFmtId="168" fontId="56" fillId="14" borderId="14" xfId="41" applyNumberFormat="1" applyFont="1" applyFill="1" applyBorder="1" applyAlignment="1" applyProtection="1">
      <alignment horizontal="center" vertical="center" wrapText="1"/>
    </xf>
    <xf numFmtId="168" fontId="56" fillId="14" borderId="60" xfId="41" applyNumberFormat="1" applyFont="1" applyFill="1" applyBorder="1" applyAlignment="1" applyProtection="1">
      <alignment horizontal="center" vertical="center" wrapText="1"/>
    </xf>
    <xf numFmtId="168" fontId="56" fillId="14" borderId="56" xfId="41" applyNumberFormat="1" applyFont="1" applyFill="1" applyBorder="1" applyAlignment="1" applyProtection="1">
      <alignment horizontal="center" vertical="center"/>
    </xf>
    <xf numFmtId="168" fontId="56" fillId="14" borderId="58" xfId="41" applyNumberFormat="1" applyFont="1" applyFill="1" applyBorder="1" applyAlignment="1" applyProtection="1">
      <alignment horizontal="center" vertical="center"/>
    </xf>
    <xf numFmtId="168" fontId="56" fillId="14" borderId="61" xfId="41" applyNumberFormat="1" applyFont="1" applyFill="1" applyBorder="1" applyAlignment="1" applyProtection="1">
      <alignment horizontal="center" vertical="center"/>
    </xf>
    <xf numFmtId="168" fontId="56" fillId="14" borderId="55" xfId="41" applyNumberFormat="1" applyFont="1" applyFill="1" applyBorder="1" applyAlignment="1" applyProtection="1">
      <alignment horizontal="center" vertical="center" wrapText="1"/>
    </xf>
    <xf numFmtId="0" fontId="48" fillId="15" borderId="35" xfId="41" applyFont="1" applyFill="1" applyBorder="1" applyAlignment="1" applyProtection="1">
      <alignment horizontal="center" vertical="center" wrapText="1"/>
    </xf>
    <xf numFmtId="0" fontId="48" fillId="15" borderId="36" xfId="41" applyFont="1" applyFill="1" applyBorder="1" applyAlignment="1" applyProtection="1">
      <alignment horizontal="center" vertical="center" wrapText="1"/>
    </xf>
    <xf numFmtId="0" fontId="48" fillId="15" borderId="37" xfId="41" applyFont="1" applyFill="1" applyBorder="1" applyAlignment="1" applyProtection="1">
      <alignment horizontal="center" vertical="center" wrapText="1"/>
    </xf>
    <xf numFmtId="0" fontId="48" fillId="16" borderId="35" xfId="41" applyFont="1" applyFill="1" applyBorder="1" applyAlignment="1" applyProtection="1">
      <alignment horizontal="center" vertical="center" wrapText="1"/>
    </xf>
    <xf numFmtId="0" fontId="48" fillId="16" borderId="36" xfId="41" applyFont="1" applyFill="1" applyBorder="1" applyAlignment="1" applyProtection="1">
      <alignment horizontal="center" vertical="center" wrapText="1"/>
    </xf>
    <xf numFmtId="0" fontId="48" fillId="16" borderId="37" xfId="41" applyFont="1" applyFill="1" applyBorder="1" applyAlignment="1" applyProtection="1">
      <alignment horizontal="center" vertical="center" wrapText="1"/>
    </xf>
    <xf numFmtId="0" fontId="48" fillId="19" borderId="35" xfId="41" applyFont="1" applyFill="1" applyBorder="1" applyAlignment="1" applyProtection="1">
      <alignment horizontal="center" vertical="center" wrapText="1"/>
    </xf>
    <xf numFmtId="0" fontId="48" fillId="19" borderId="36" xfId="41" applyFont="1" applyFill="1" applyBorder="1" applyAlignment="1" applyProtection="1">
      <alignment horizontal="center" vertical="center" wrapText="1"/>
    </xf>
    <xf numFmtId="0" fontId="48" fillId="19" borderId="37" xfId="41" applyFont="1" applyFill="1" applyBorder="1" applyAlignment="1" applyProtection="1">
      <alignment horizontal="center" vertical="center" wrapText="1"/>
    </xf>
    <xf numFmtId="168" fontId="56" fillId="14" borderId="19" xfId="41" applyNumberFormat="1" applyFont="1" applyFill="1" applyBorder="1" applyAlignment="1" applyProtection="1">
      <alignment horizontal="center" vertical="center"/>
    </xf>
    <xf numFmtId="168" fontId="56" fillId="14" borderId="14" xfId="41" applyNumberFormat="1" applyFont="1" applyFill="1" applyBorder="1" applyAlignment="1" applyProtection="1">
      <alignment horizontal="center" vertical="center"/>
    </xf>
    <xf numFmtId="0" fontId="57" fillId="9" borderId="64" xfId="41" applyFont="1" applyFill="1" applyBorder="1" applyAlignment="1" applyProtection="1">
      <alignment horizontal="center" vertical="center"/>
    </xf>
    <xf numFmtId="0" fontId="57" fillId="9" borderId="9" xfId="41" applyFont="1" applyFill="1" applyBorder="1" applyAlignment="1" applyProtection="1">
      <alignment horizontal="center" vertical="center"/>
    </xf>
    <xf numFmtId="0" fontId="57" fillId="9" borderId="12" xfId="41" applyFont="1" applyFill="1" applyBorder="1" applyAlignment="1" applyProtection="1">
      <alignment horizontal="center" vertical="center"/>
    </xf>
    <xf numFmtId="0" fontId="57" fillId="9" borderId="52" xfId="41" applyFont="1" applyFill="1" applyBorder="1" applyAlignment="1" applyProtection="1">
      <alignment horizontal="center" vertical="center"/>
      <protection locked="0"/>
    </xf>
    <xf numFmtId="0" fontId="57" fillId="9" borderId="57" xfId="41" applyFont="1" applyFill="1" applyBorder="1" applyAlignment="1" applyProtection="1">
      <alignment horizontal="center" vertical="center"/>
      <protection locked="0"/>
    </xf>
    <xf numFmtId="0" fontId="57" fillId="9" borderId="59" xfId="41" applyFont="1" applyFill="1" applyBorder="1" applyAlignment="1" applyProtection="1">
      <alignment horizontal="center" vertical="center"/>
      <protection locked="0"/>
    </xf>
    <xf numFmtId="168" fontId="57" fillId="9" borderId="55" xfId="41" applyNumberFormat="1" applyFont="1" applyFill="1" applyBorder="1" applyAlignment="1" applyProtection="1">
      <alignment horizontal="center" vertical="center" wrapText="1"/>
    </xf>
    <xf numFmtId="168" fontId="57" fillId="9" borderId="14" xfId="41" applyNumberFormat="1" applyFont="1" applyFill="1" applyBorder="1" applyAlignment="1" applyProtection="1">
      <alignment horizontal="center" vertical="center" wrapText="1"/>
    </xf>
    <xf numFmtId="0" fontId="56" fillId="17" borderId="52" xfId="41" applyFont="1" applyFill="1" applyBorder="1" applyAlignment="1" applyProtection="1">
      <alignment horizontal="center" vertical="center" wrapText="1"/>
      <protection locked="0"/>
    </xf>
    <xf numFmtId="0" fontId="56" fillId="17" borderId="57" xfId="41" applyFont="1" applyFill="1" applyBorder="1" applyAlignment="1" applyProtection="1">
      <alignment horizontal="center" vertical="center" wrapText="1"/>
      <protection locked="0"/>
    </xf>
    <xf numFmtId="0" fontId="56" fillId="17" borderId="59" xfId="41" applyFont="1" applyFill="1" applyBorder="1" applyAlignment="1" applyProtection="1">
      <alignment horizontal="center" vertical="center" wrapText="1"/>
      <protection locked="0"/>
    </xf>
    <xf numFmtId="168" fontId="56" fillId="17" borderId="14" xfId="41" applyNumberFormat="1" applyFont="1" applyFill="1" applyBorder="1" applyAlignment="1" applyProtection="1">
      <alignment horizontal="center" vertical="center" wrapText="1"/>
    </xf>
    <xf numFmtId="168" fontId="56" fillId="17" borderId="60" xfId="41" applyNumberFormat="1" applyFont="1" applyFill="1" applyBorder="1" applyAlignment="1" applyProtection="1">
      <alignment horizontal="center" vertical="center" wrapText="1"/>
    </xf>
    <xf numFmtId="168" fontId="56" fillId="17" borderId="56" xfId="41" applyNumberFormat="1" applyFont="1" applyFill="1" applyBorder="1" applyAlignment="1" applyProtection="1">
      <alignment horizontal="center" vertical="center"/>
    </xf>
    <xf numFmtId="168" fontId="56" fillId="17" borderId="58" xfId="41" applyNumberFormat="1" applyFont="1" applyFill="1" applyBorder="1" applyAlignment="1" applyProtection="1">
      <alignment horizontal="center" vertical="center"/>
    </xf>
    <xf numFmtId="168" fontId="56" fillId="17" borderId="61" xfId="41" applyNumberFormat="1" applyFont="1" applyFill="1" applyBorder="1" applyAlignment="1" applyProtection="1">
      <alignment horizontal="center" vertical="center"/>
    </xf>
    <xf numFmtId="0" fontId="48" fillId="18" borderId="35" xfId="41" applyFont="1" applyFill="1" applyBorder="1" applyAlignment="1" applyProtection="1">
      <alignment horizontal="center" vertical="center" wrapText="1"/>
    </xf>
    <xf numFmtId="0" fontId="48" fillId="18" borderId="36" xfId="41" applyFont="1" applyFill="1" applyBorder="1" applyAlignment="1" applyProtection="1">
      <alignment horizontal="center" vertical="center" wrapText="1"/>
    </xf>
    <xf numFmtId="0" fontId="48" fillId="18" borderId="37" xfId="41" applyFont="1" applyFill="1" applyBorder="1" applyAlignment="1" applyProtection="1">
      <alignment horizontal="center" vertical="center" wrapText="1"/>
    </xf>
    <xf numFmtId="0" fontId="57" fillId="9" borderId="52" xfId="41" applyFont="1" applyFill="1" applyBorder="1" applyAlignment="1" applyProtection="1">
      <alignment horizontal="center" vertical="center" wrapText="1"/>
      <protection locked="0"/>
    </xf>
    <xf numFmtId="0" fontId="57" fillId="9" borderId="57" xfId="41" applyFont="1" applyFill="1" applyBorder="1" applyAlignment="1" applyProtection="1">
      <alignment horizontal="center" vertical="center" wrapText="1"/>
      <protection locked="0"/>
    </xf>
    <xf numFmtId="0" fontId="57" fillId="9" borderId="59" xfId="41" applyFont="1" applyFill="1" applyBorder="1" applyAlignment="1" applyProtection="1">
      <alignment horizontal="center" vertical="center" wrapText="1"/>
      <protection locked="0"/>
    </xf>
    <xf numFmtId="0" fontId="48" fillId="20" borderId="35" xfId="41" applyFont="1" applyFill="1" applyBorder="1" applyAlignment="1" applyProtection="1">
      <alignment horizontal="center" vertical="center" wrapText="1"/>
    </xf>
    <xf numFmtId="0" fontId="48" fillId="20" borderId="36" xfId="41" applyFont="1" applyFill="1" applyBorder="1" applyAlignment="1" applyProtection="1">
      <alignment horizontal="center" vertical="center" wrapText="1"/>
    </xf>
    <xf numFmtId="0" fontId="48" fillId="20" borderId="37" xfId="41" applyFont="1" applyFill="1" applyBorder="1" applyAlignment="1" applyProtection="1">
      <alignment horizontal="center" vertical="center" wrapText="1"/>
    </xf>
    <xf numFmtId="0" fontId="56" fillId="0" borderId="49" xfId="41" applyFont="1" applyBorder="1" applyAlignment="1" applyProtection="1">
      <alignment horizontal="center" vertical="center"/>
    </xf>
    <xf numFmtId="0" fontId="56" fillId="0" borderId="50" xfId="41" applyFont="1" applyBorder="1" applyAlignment="1" applyProtection="1">
      <alignment horizontal="center" vertical="center"/>
    </xf>
    <xf numFmtId="0" fontId="48" fillId="21" borderId="35" xfId="41" applyFont="1" applyFill="1" applyBorder="1" applyAlignment="1" applyProtection="1">
      <alignment horizontal="center" vertical="center" wrapText="1"/>
    </xf>
    <xf numFmtId="0" fontId="48" fillId="21" borderId="36" xfId="41" applyFont="1" applyFill="1" applyBorder="1" applyAlignment="1" applyProtection="1">
      <alignment horizontal="center" vertical="center" wrapText="1"/>
    </xf>
    <xf numFmtId="0" fontId="48" fillId="21" borderId="37" xfId="41" applyFont="1" applyFill="1" applyBorder="1" applyAlignment="1" applyProtection="1">
      <alignment horizontal="center" vertical="center" wrapText="1"/>
    </xf>
    <xf numFmtId="0" fontId="57" fillId="9" borderId="13" xfId="41" applyFont="1" applyFill="1" applyBorder="1" applyAlignment="1" applyProtection="1">
      <alignment horizontal="center" vertical="center" wrapText="1"/>
    </xf>
    <xf numFmtId="0" fontId="57" fillId="9" borderId="15" xfId="41" applyFont="1" applyFill="1" applyBorder="1" applyAlignment="1" applyProtection="1">
      <alignment horizontal="center" vertical="center" wrapText="1"/>
    </xf>
    <xf numFmtId="0" fontId="57" fillId="9" borderId="53" xfId="41" applyFont="1" applyFill="1" applyBorder="1" applyAlignment="1" applyProtection="1">
      <alignment horizontal="center" vertical="center" wrapText="1"/>
      <protection locked="0"/>
    </xf>
    <xf numFmtId="0" fontId="57" fillId="9" borderId="54" xfId="41" applyFont="1" applyFill="1" applyBorder="1" applyAlignment="1" applyProtection="1">
      <alignment horizontal="center" vertical="center" wrapText="1"/>
      <protection locked="0"/>
    </xf>
    <xf numFmtId="0" fontId="57" fillId="9" borderId="2" xfId="41" applyFont="1" applyFill="1" applyBorder="1" applyAlignment="1" applyProtection="1">
      <alignment horizontal="center" vertical="center" wrapText="1"/>
      <protection locked="0"/>
    </xf>
    <xf numFmtId="0" fontId="57" fillId="9" borderId="5" xfId="41" applyFont="1" applyFill="1" applyBorder="1" applyAlignment="1" applyProtection="1">
      <alignment horizontal="center" vertical="center" wrapText="1"/>
      <protection locked="0"/>
    </xf>
    <xf numFmtId="0" fontId="57" fillId="9" borderId="13" xfId="41" applyFont="1" applyFill="1" applyBorder="1" applyAlignment="1" applyProtection="1">
      <alignment horizontal="center" vertical="center" wrapText="1"/>
      <protection locked="0"/>
    </xf>
    <xf numFmtId="0" fontId="57" fillId="9" borderId="15" xfId="41" applyFont="1" applyFill="1" applyBorder="1" applyAlignment="1" applyProtection="1">
      <alignment horizontal="center" vertical="center" wrapText="1"/>
      <protection locked="0"/>
    </xf>
    <xf numFmtId="0" fontId="48" fillId="22" borderId="45" xfId="41" applyFont="1" applyFill="1" applyBorder="1" applyAlignment="1" applyProtection="1">
      <alignment horizontal="center" vertical="center" wrapText="1"/>
    </xf>
    <xf numFmtId="0" fontId="48" fillId="22" borderId="39" xfId="41" applyFont="1" applyFill="1" applyBorder="1" applyAlignment="1" applyProtection="1">
      <alignment horizontal="center" vertical="center" wrapText="1"/>
    </xf>
    <xf numFmtId="0" fontId="48" fillId="22" borderId="46" xfId="41" applyFont="1" applyFill="1" applyBorder="1" applyAlignment="1" applyProtection="1">
      <alignment horizontal="center" vertical="center" wrapText="1"/>
    </xf>
    <xf numFmtId="168" fontId="56" fillId="14" borderId="55" xfId="41" applyNumberFormat="1" applyFont="1" applyFill="1" applyBorder="1" applyAlignment="1" applyProtection="1">
      <alignment horizontal="center" vertical="center"/>
    </xf>
    <xf numFmtId="168" fontId="56" fillId="14" borderId="60" xfId="41" applyNumberFormat="1" applyFont="1" applyFill="1" applyBorder="1" applyAlignment="1" applyProtection="1">
      <alignment horizontal="center" vertical="center"/>
    </xf>
    <xf numFmtId="0" fontId="48" fillId="7" borderId="45" xfId="41" applyFont="1" applyFill="1" applyBorder="1" applyAlignment="1" applyProtection="1">
      <alignment horizontal="center" vertical="center" wrapText="1"/>
    </xf>
    <xf numFmtId="0" fontId="48" fillId="7" borderId="39" xfId="41" applyFont="1" applyFill="1" applyBorder="1" applyAlignment="1" applyProtection="1">
      <alignment horizontal="center" vertical="center" wrapText="1"/>
    </xf>
    <xf numFmtId="0" fontId="48" fillId="7" borderId="46" xfId="41" applyFont="1" applyFill="1" applyBorder="1" applyAlignment="1" applyProtection="1">
      <alignment horizontal="center" vertical="center" wrapText="1"/>
    </xf>
    <xf numFmtId="0" fontId="56" fillId="0" borderId="49" xfId="41" applyFont="1" applyFill="1" applyBorder="1" applyAlignment="1" applyProtection="1">
      <alignment horizontal="center" vertical="center"/>
    </xf>
    <xf numFmtId="0" fontId="56" fillId="0" borderId="50" xfId="41" applyFont="1" applyFill="1" applyBorder="1" applyAlignment="1" applyProtection="1">
      <alignment horizontal="center" vertical="center"/>
    </xf>
    <xf numFmtId="0" fontId="48" fillId="3" borderId="35" xfId="41" applyFont="1" applyFill="1" applyBorder="1" applyAlignment="1" applyProtection="1">
      <alignment horizontal="center" vertical="center" wrapText="1"/>
    </xf>
    <xf numFmtId="0" fontId="48" fillId="3" borderId="36" xfId="41" applyFont="1" applyFill="1" applyBorder="1" applyAlignment="1" applyProtection="1">
      <alignment horizontal="center" vertical="center" wrapText="1"/>
    </xf>
    <xf numFmtId="0" fontId="48" fillId="3" borderId="37" xfId="41" applyFont="1" applyFill="1" applyBorder="1" applyAlignment="1" applyProtection="1">
      <alignment horizontal="center" vertical="center" wrapText="1"/>
    </xf>
    <xf numFmtId="0" fontId="56" fillId="14" borderId="63" xfId="41" applyFont="1" applyFill="1" applyBorder="1" applyAlignment="1" applyProtection="1">
      <alignment horizontal="center" vertical="center" wrapText="1"/>
      <protection locked="0"/>
    </xf>
    <xf numFmtId="0" fontId="56" fillId="14" borderId="68" xfId="41" applyFont="1" applyFill="1" applyBorder="1" applyAlignment="1" applyProtection="1">
      <alignment horizontal="center" vertical="center" wrapText="1"/>
      <protection locked="0"/>
    </xf>
    <xf numFmtId="0" fontId="57" fillId="9" borderId="20" xfId="41" applyFont="1" applyFill="1" applyBorder="1" applyAlignment="1" applyProtection="1">
      <alignment horizontal="center" vertical="center" wrapText="1"/>
      <protection locked="0"/>
    </xf>
    <xf numFmtId="0" fontId="57" fillId="9" borderId="66" xfId="41" applyFont="1" applyFill="1" applyBorder="1" applyAlignment="1" applyProtection="1">
      <alignment horizontal="center" vertical="center" wrapText="1"/>
      <protection locked="0"/>
    </xf>
    <xf numFmtId="0" fontId="48" fillId="23" borderId="35" xfId="41" applyFont="1" applyFill="1" applyBorder="1" applyAlignment="1" applyProtection="1">
      <alignment horizontal="center" vertical="center" wrapText="1"/>
    </xf>
    <xf numFmtId="0" fontId="48" fillId="23" borderId="36" xfId="41" applyFont="1" applyFill="1" applyBorder="1" applyAlignment="1" applyProtection="1">
      <alignment horizontal="center" vertical="center" wrapText="1"/>
    </xf>
    <xf numFmtId="0" fontId="48" fillId="23" borderId="37" xfId="41" applyFont="1" applyFill="1" applyBorder="1" applyAlignment="1" applyProtection="1">
      <alignment horizontal="center" vertical="center" wrapText="1"/>
    </xf>
    <xf numFmtId="168" fontId="56" fillId="14" borderId="42" xfId="41" applyNumberFormat="1" applyFont="1" applyFill="1" applyBorder="1" applyAlignment="1" applyProtection="1">
      <alignment horizontal="center" vertical="center"/>
    </xf>
    <xf numFmtId="168" fontId="56" fillId="14" borderId="44" xfId="41" applyNumberFormat="1" applyFont="1" applyFill="1" applyBorder="1" applyAlignment="1" applyProtection="1">
      <alignment horizontal="center" vertical="center"/>
    </xf>
    <xf numFmtId="0" fontId="57" fillId="9" borderId="13" xfId="41" applyFont="1" applyFill="1" applyBorder="1" applyAlignment="1" applyProtection="1">
      <alignment horizontal="center" wrapText="1"/>
    </xf>
    <xf numFmtId="0" fontId="57" fillId="9" borderId="15" xfId="41" applyFont="1" applyFill="1" applyBorder="1" applyAlignment="1" applyProtection="1">
      <alignment horizontal="center" wrapText="1"/>
    </xf>
    <xf numFmtId="0" fontId="8" fillId="0" borderId="43" xfId="41" applyFont="1" applyFill="1" applyBorder="1" applyAlignment="1" applyProtection="1">
      <alignment horizontal="left" wrapText="1"/>
    </xf>
    <xf numFmtId="0" fontId="8" fillId="0" borderId="0" xfId="41" applyFont="1" applyFill="1" applyAlignment="1" applyProtection="1">
      <alignment horizontal="left" wrapText="1"/>
    </xf>
    <xf numFmtId="0" fontId="8" fillId="0" borderId="0" xfId="41" applyFont="1" applyAlignment="1" applyProtection="1"/>
    <xf numFmtId="0" fontId="1" fillId="0" borderId="0" xfId="41" applyAlignment="1" applyProtection="1"/>
    <xf numFmtId="0" fontId="8" fillId="0" borderId="0" xfId="41" applyFont="1" applyAlignment="1" applyProtection="1">
      <alignment horizontal="left" vertical="center" wrapText="1"/>
    </xf>
    <xf numFmtId="0" fontId="1" fillId="0" borderId="0" xfId="41" applyAlignment="1" applyProtection="1">
      <alignment wrapText="1"/>
    </xf>
    <xf numFmtId="0" fontId="8" fillId="9" borderId="35" xfId="41" applyFont="1" applyFill="1" applyBorder="1" applyAlignment="1" applyProtection="1">
      <alignment wrapText="1"/>
      <protection locked="0"/>
    </xf>
    <xf numFmtId="0" fontId="8" fillId="9" borderId="36" xfId="41" applyFont="1" applyFill="1" applyBorder="1" applyAlignment="1" applyProtection="1">
      <alignment wrapText="1"/>
      <protection locked="0"/>
    </xf>
    <xf numFmtId="0" fontId="1" fillId="0" borderId="37" xfId="41" applyBorder="1" applyAlignment="1" applyProtection="1">
      <alignment wrapText="1"/>
      <protection locked="0"/>
    </xf>
    <xf numFmtId="0" fontId="8" fillId="0" borderId="0" xfId="41" applyFont="1" applyAlignment="1" applyProtection="1">
      <alignment horizontal="left"/>
    </xf>
    <xf numFmtId="0" fontId="8" fillId="9" borderId="1" xfId="41" applyFont="1" applyFill="1" applyBorder="1" applyAlignment="1" applyProtection="1">
      <protection locked="0"/>
    </xf>
    <xf numFmtId="0" fontId="8" fillId="3" borderId="0" xfId="41" applyFont="1" applyFill="1" applyBorder="1" applyAlignment="1" applyProtection="1">
      <alignment horizontal="center" vertical="center"/>
    </xf>
    <xf numFmtId="44" fontId="63" fillId="13" borderId="1" xfId="41" applyNumberFormat="1" applyFont="1" applyFill="1" applyBorder="1" applyAlignment="1" applyProtection="1">
      <alignment horizontal="center"/>
    </xf>
    <xf numFmtId="44" fontId="63" fillId="13" borderId="72" xfId="41" applyNumberFormat="1" applyFont="1" applyFill="1" applyBorder="1" applyAlignment="1" applyProtection="1">
      <alignment horizontal="center"/>
    </xf>
    <xf numFmtId="44" fontId="63" fillId="0" borderId="1" xfId="41" applyNumberFormat="1" applyFont="1" applyBorder="1" applyAlignment="1" applyProtection="1">
      <alignment horizontal="center"/>
    </xf>
    <xf numFmtId="44" fontId="63" fillId="0" borderId="72" xfId="41" applyNumberFormat="1" applyFont="1" applyBorder="1" applyAlignment="1" applyProtection="1">
      <alignment horizontal="center"/>
    </xf>
    <xf numFmtId="0" fontId="60" fillId="0" borderId="40" xfId="41" applyFont="1" applyBorder="1" applyAlignment="1" applyProtection="1">
      <alignment horizontal="center"/>
    </xf>
    <xf numFmtId="0" fontId="60" fillId="0" borderId="41" xfId="41" applyFont="1" applyBorder="1" applyAlignment="1" applyProtection="1">
      <alignment horizontal="center"/>
    </xf>
    <xf numFmtId="0" fontId="60" fillId="0" borderId="42" xfId="41" applyFont="1" applyBorder="1" applyAlignment="1" applyProtection="1">
      <alignment horizontal="center"/>
    </xf>
    <xf numFmtId="0" fontId="62" fillId="0" borderId="9" xfId="41" applyFont="1" applyBorder="1" applyAlignment="1" applyProtection="1">
      <alignment horizontal="center"/>
    </xf>
    <xf numFmtId="0" fontId="62" fillId="0" borderId="70" xfId="41" applyFont="1" applyBorder="1" applyAlignment="1" applyProtection="1">
      <alignment horizontal="center"/>
    </xf>
    <xf numFmtId="44" fontId="63" fillId="0" borderId="3" xfId="41" applyNumberFormat="1" applyFont="1" applyBorder="1" applyAlignment="1" applyProtection="1">
      <alignment horizontal="center"/>
    </xf>
    <xf numFmtId="44" fontId="63" fillId="0" borderId="73" xfId="41" applyNumberFormat="1" applyFont="1" applyBorder="1" applyAlignment="1" applyProtection="1">
      <alignment horizontal="center"/>
    </xf>
    <xf numFmtId="44" fontId="65" fillId="0" borderId="60" xfId="41" applyNumberFormat="1" applyFont="1" applyBorder="1" applyAlignment="1" applyProtection="1">
      <alignment horizontal="center" wrapText="1"/>
    </xf>
    <xf numFmtId="44" fontId="65" fillId="0" borderId="61" xfId="41" applyNumberFormat="1" applyFont="1" applyBorder="1" applyAlignment="1" applyProtection="1">
      <alignment horizontal="center" wrapText="1"/>
    </xf>
    <xf numFmtId="0" fontId="8" fillId="0" borderId="0" xfId="0" applyFont="1" applyAlignment="1">
      <alignment horizontal="left" vertical="center" wrapText="1"/>
    </xf>
    <xf numFmtId="0" fontId="4" fillId="0" borderId="0" xfId="0" applyFont="1" applyAlignment="1">
      <alignment horizontal="left" vertical="center" wrapText="1"/>
    </xf>
    <xf numFmtId="0" fontId="66" fillId="0" borderId="0" xfId="0" applyFont="1" applyAlignment="1">
      <alignment horizontal="center"/>
    </xf>
    <xf numFmtId="0" fontId="48" fillId="0" borderId="0" xfId="0" quotePrefix="1" applyFont="1" applyAlignment="1">
      <alignment horizontal="center" vertical="center" wrapText="1"/>
    </xf>
    <xf numFmtId="0" fontId="67" fillId="0" borderId="0" xfId="0" applyFont="1" applyAlignment="1">
      <alignment horizontal="left" vertical="top" wrapText="1"/>
    </xf>
    <xf numFmtId="0" fontId="4" fillId="0" borderId="0" xfId="0" applyFont="1" applyBorder="1" applyAlignment="1">
      <alignment horizontal="left" vertical="top" wrapText="1"/>
    </xf>
    <xf numFmtId="0" fontId="0" fillId="7" borderId="0" xfId="0" applyFont="1" applyFill="1" applyAlignment="1" applyProtection="1">
      <alignment horizontal="center" vertical="center" wrapText="1"/>
    </xf>
    <xf numFmtId="0" fontId="70" fillId="0" borderId="0" xfId="41" applyFont="1" applyAlignment="1" applyProtection="1">
      <alignment horizontal="center"/>
    </xf>
    <xf numFmtId="0" fontId="75" fillId="0" borderId="9" xfId="0" applyFont="1" applyBorder="1" applyAlignment="1">
      <alignment horizontal="center"/>
    </xf>
    <xf numFmtId="0" fontId="77" fillId="0" borderId="7" xfId="0" applyFont="1" applyBorder="1" applyAlignment="1">
      <alignment horizontal="center"/>
    </xf>
    <xf numFmtId="0" fontId="48" fillId="3" borderId="1" xfId="0" applyFont="1" applyFill="1" applyBorder="1" applyAlignment="1">
      <alignment horizontal="center"/>
    </xf>
    <xf numFmtId="0" fontId="48" fillId="20" borderId="1" xfId="0" applyFont="1" applyFill="1" applyBorder="1" applyAlignment="1">
      <alignment horizontal="center"/>
    </xf>
    <xf numFmtId="0" fontId="56" fillId="0" borderId="19" xfId="0" applyFont="1" applyBorder="1" applyAlignment="1">
      <alignment horizontal="center" vertical="center" wrapText="1"/>
    </xf>
    <xf numFmtId="0" fontId="56" fillId="0" borderId="14" xfId="0" applyFont="1" applyBorder="1" applyAlignment="1">
      <alignment horizontal="center" vertical="center" wrapText="1"/>
    </xf>
    <xf numFmtId="0" fontId="56" fillId="0" borderId="4" xfId="0" applyFont="1" applyBorder="1" applyAlignment="1">
      <alignment horizontal="center" vertical="center" wrapText="1"/>
    </xf>
    <xf numFmtId="0" fontId="76" fillId="9" borderId="19" xfId="0" applyFont="1" applyFill="1" applyBorder="1" applyAlignment="1" applyProtection="1">
      <alignment horizontal="center"/>
      <protection locked="0"/>
    </xf>
    <xf numFmtId="0" fontId="76" fillId="9" borderId="14" xfId="0" applyFont="1" applyFill="1" applyBorder="1" applyAlignment="1" applyProtection="1">
      <alignment horizontal="center"/>
      <protection locked="0"/>
    </xf>
    <xf numFmtId="0" fontId="76" fillId="9" borderId="4" xfId="0" applyFont="1" applyFill="1" applyBorder="1" applyAlignment="1" applyProtection="1">
      <alignment horizontal="center"/>
      <protection locked="0"/>
    </xf>
    <xf numFmtId="0" fontId="76" fillId="2" borderId="19" xfId="0" applyFont="1" applyFill="1" applyBorder="1" applyAlignment="1" applyProtection="1">
      <alignment horizontal="center"/>
      <protection locked="0"/>
    </xf>
    <xf numFmtId="0" fontId="76" fillId="2" borderId="14" xfId="0" applyFont="1" applyFill="1" applyBorder="1" applyAlignment="1" applyProtection="1">
      <alignment horizontal="center"/>
      <protection locked="0"/>
    </xf>
    <xf numFmtId="0" fontId="76" fillId="2" borderId="4" xfId="0" applyFont="1" applyFill="1" applyBorder="1" applyAlignment="1" applyProtection="1">
      <alignment horizontal="center"/>
      <protection locked="0"/>
    </xf>
    <xf numFmtId="0" fontId="79" fillId="3" borderId="35" xfId="0" applyFont="1" applyFill="1" applyBorder="1" applyAlignment="1">
      <alignment horizontal="center" vertical="top"/>
    </xf>
    <xf numFmtId="0" fontId="79" fillId="3" borderId="36" xfId="0" applyFont="1" applyFill="1" applyBorder="1" applyAlignment="1">
      <alignment horizontal="center" vertical="top"/>
    </xf>
    <xf numFmtId="0" fontId="79" fillId="3" borderId="37" xfId="0" applyFont="1" applyFill="1" applyBorder="1" applyAlignment="1">
      <alignment horizontal="center" vertical="top"/>
    </xf>
    <xf numFmtId="0" fontId="87" fillId="2" borderId="0" xfId="0" applyFont="1" applyFill="1" applyBorder="1" applyAlignment="1">
      <alignment horizontal="left" vertical="top"/>
    </xf>
    <xf numFmtId="0" fontId="88" fillId="2" borderId="0" xfId="0" applyFont="1" applyFill="1" applyBorder="1" applyAlignment="1">
      <alignment horizontal="left" vertical="top"/>
    </xf>
    <xf numFmtId="0" fontId="89" fillId="2" borderId="0" xfId="0" applyFont="1" applyFill="1" applyBorder="1" applyAlignment="1">
      <alignment horizontal="left" vertical="top"/>
    </xf>
    <xf numFmtId="0" fontId="90" fillId="3" borderId="35" xfId="0" applyFont="1" applyFill="1" applyBorder="1" applyAlignment="1">
      <alignment horizontal="left" vertical="top" wrapText="1"/>
    </xf>
    <xf numFmtId="0" fontId="90" fillId="3" borderId="75" xfId="0" applyFont="1" applyFill="1" applyBorder="1" applyAlignment="1">
      <alignment horizontal="left" vertical="top" wrapText="1"/>
    </xf>
    <xf numFmtId="0" fontId="90" fillId="3" borderId="76" xfId="0" applyFont="1" applyFill="1" applyBorder="1" applyAlignment="1">
      <alignment horizontal="left" vertical="top" wrapText="1"/>
    </xf>
    <xf numFmtId="0" fontId="90" fillId="3" borderId="36" xfId="0" applyFont="1" applyFill="1" applyBorder="1" applyAlignment="1">
      <alignment horizontal="left" vertical="top" wrapText="1"/>
    </xf>
    <xf numFmtId="0" fontId="79" fillId="3" borderId="76" xfId="0" applyFont="1" applyFill="1" applyBorder="1" applyAlignment="1">
      <alignment horizontal="left" vertical="top" wrapText="1"/>
    </xf>
    <xf numFmtId="0" fontId="79" fillId="3" borderId="36" xfId="0" applyFont="1" applyFill="1" applyBorder="1" applyAlignment="1">
      <alignment horizontal="left" vertical="top" wrapText="1"/>
    </xf>
    <xf numFmtId="0" fontId="79" fillId="3" borderId="37" xfId="0" applyFont="1" applyFill="1" applyBorder="1" applyAlignment="1">
      <alignment horizontal="left" vertical="top" wrapText="1"/>
    </xf>
    <xf numFmtId="0" fontId="0" fillId="2" borderId="77" xfId="0" applyFill="1" applyBorder="1" applyAlignment="1">
      <alignment horizontal="left" vertical="top" wrapText="1"/>
    </xf>
    <xf numFmtId="0" fontId="0" fillId="2" borderId="78" xfId="0" applyFill="1" applyBorder="1" applyAlignment="1">
      <alignment horizontal="left" vertical="top" wrapText="1"/>
    </xf>
    <xf numFmtId="0" fontId="0" fillId="2" borderId="79" xfId="0" applyFill="1" applyBorder="1" applyAlignment="1">
      <alignment horizontal="left" vertical="top" wrapText="1"/>
    </xf>
    <xf numFmtId="0" fontId="0" fillId="2" borderId="80" xfId="0" applyFill="1" applyBorder="1" applyAlignment="1">
      <alignment horizontal="left" vertical="top" wrapText="1"/>
    </xf>
    <xf numFmtId="0" fontId="0" fillId="2" borderId="81" xfId="0" applyFill="1" applyBorder="1" applyAlignment="1">
      <alignment horizontal="left" vertical="top" wrapText="1"/>
    </xf>
    <xf numFmtId="0" fontId="0" fillId="2" borderId="82" xfId="0" applyFill="1" applyBorder="1" applyAlignment="1">
      <alignment horizontal="left" wrapText="1"/>
    </xf>
    <xf numFmtId="0" fontId="0" fillId="2" borderId="83" xfId="0" applyFill="1" applyBorder="1" applyAlignment="1">
      <alignment horizontal="left" wrapText="1"/>
    </xf>
    <xf numFmtId="0" fontId="0" fillId="2" borderId="84" xfId="0" applyFill="1" applyBorder="1" applyAlignment="1">
      <alignment horizontal="left" wrapText="1"/>
    </xf>
    <xf numFmtId="0" fontId="0" fillId="2" borderId="85" xfId="0" applyFill="1" applyBorder="1" applyAlignment="1">
      <alignment horizontal="left" wrapText="1"/>
    </xf>
    <xf numFmtId="0" fontId="0" fillId="2" borderId="86" xfId="0" applyFill="1" applyBorder="1" applyAlignment="1">
      <alignment horizontal="left" wrapText="1"/>
    </xf>
    <xf numFmtId="0" fontId="0" fillId="2" borderId="82" xfId="0" applyFill="1" applyBorder="1" applyAlignment="1">
      <alignment horizontal="left" vertical="top" wrapText="1"/>
    </xf>
    <xf numFmtId="0" fontId="0" fillId="2" borderId="83" xfId="0" applyFill="1" applyBorder="1" applyAlignment="1">
      <alignment horizontal="left" vertical="top" wrapText="1"/>
    </xf>
    <xf numFmtId="0" fontId="91" fillId="2" borderId="84" xfId="0" applyFont="1" applyFill="1" applyBorder="1" applyAlignment="1">
      <alignment horizontal="left" vertical="top" wrapText="1"/>
    </xf>
    <xf numFmtId="0" fontId="91" fillId="2" borderId="85" xfId="0" applyFont="1" applyFill="1" applyBorder="1" applyAlignment="1">
      <alignment horizontal="left" vertical="top" wrapText="1"/>
    </xf>
    <xf numFmtId="0" fontId="91" fillId="2" borderId="83" xfId="0" applyFont="1" applyFill="1" applyBorder="1" applyAlignment="1">
      <alignment horizontal="left" vertical="top" wrapText="1"/>
    </xf>
    <xf numFmtId="2" fontId="97" fillId="2" borderId="84" xfId="0" applyNumberFormat="1" applyFont="1" applyFill="1" applyBorder="1" applyAlignment="1">
      <alignment horizontal="left" vertical="top" shrinkToFit="1"/>
    </xf>
    <xf numFmtId="2" fontId="97" fillId="2" borderId="85" xfId="0" applyNumberFormat="1" applyFont="1" applyFill="1" applyBorder="1" applyAlignment="1">
      <alignment horizontal="left" vertical="top" shrinkToFit="1"/>
    </xf>
    <xf numFmtId="2" fontId="97" fillId="2" borderId="83" xfId="0" applyNumberFormat="1" applyFont="1" applyFill="1" applyBorder="1" applyAlignment="1">
      <alignment horizontal="left" vertical="top" shrinkToFit="1"/>
    </xf>
    <xf numFmtId="1" fontId="97" fillId="2" borderId="84" xfId="0" applyNumberFormat="1" applyFont="1" applyFill="1" applyBorder="1" applyAlignment="1">
      <alignment horizontal="left" vertical="top" shrinkToFit="1"/>
    </xf>
    <xf numFmtId="1" fontId="97" fillId="2" borderId="85" xfId="0" applyNumberFormat="1" applyFont="1" applyFill="1" applyBorder="1" applyAlignment="1">
      <alignment horizontal="left" vertical="top" shrinkToFit="1"/>
    </xf>
    <xf numFmtId="1" fontId="97" fillId="2" borderId="83" xfId="0" applyNumberFormat="1" applyFont="1" applyFill="1" applyBorder="1" applyAlignment="1">
      <alignment horizontal="left" vertical="top" shrinkToFit="1"/>
    </xf>
    <xf numFmtId="2" fontId="97" fillId="2" borderId="86" xfId="0" applyNumberFormat="1" applyFont="1" applyFill="1" applyBorder="1" applyAlignment="1">
      <alignment horizontal="left" vertical="top" shrinkToFit="1"/>
    </xf>
    <xf numFmtId="0" fontId="96" fillId="2" borderId="0" xfId="0" applyFont="1" applyFill="1" applyBorder="1" applyAlignment="1">
      <alignment horizontal="left" vertical="top"/>
    </xf>
    <xf numFmtId="0" fontId="90" fillId="3" borderId="87" xfId="0" applyFont="1" applyFill="1" applyBorder="1" applyAlignment="1">
      <alignment horizontal="left" vertical="top" wrapText="1"/>
    </xf>
    <xf numFmtId="0" fontId="90" fillId="3" borderId="88" xfId="0" applyFont="1" applyFill="1" applyBorder="1" applyAlignment="1">
      <alignment horizontal="left" vertical="top" wrapText="1"/>
    </xf>
    <xf numFmtId="0" fontId="90" fillId="3" borderId="89" xfId="0" applyFont="1" applyFill="1" applyBorder="1" applyAlignment="1">
      <alignment horizontal="left" vertical="top" wrapText="1"/>
    </xf>
    <xf numFmtId="0" fontId="90" fillId="3" borderId="90" xfId="0" applyFont="1" applyFill="1" applyBorder="1" applyAlignment="1">
      <alignment horizontal="left" vertical="top" wrapText="1"/>
    </xf>
    <xf numFmtId="0" fontId="79" fillId="3" borderId="89" xfId="0" applyFont="1" applyFill="1" applyBorder="1" applyAlignment="1">
      <alignment horizontal="left" vertical="top" wrapText="1"/>
    </xf>
    <xf numFmtId="0" fontId="79" fillId="3" borderId="90" xfId="0" applyFont="1" applyFill="1" applyBorder="1" applyAlignment="1">
      <alignment horizontal="left" vertical="top" wrapText="1"/>
    </xf>
    <xf numFmtId="0" fontId="79" fillId="3" borderId="91" xfId="0" applyFont="1" applyFill="1" applyBorder="1" applyAlignment="1">
      <alignment horizontal="left" vertical="top" wrapText="1"/>
    </xf>
    <xf numFmtId="0" fontId="79" fillId="3" borderId="75" xfId="0" applyFont="1" applyFill="1" applyBorder="1" applyAlignment="1">
      <alignment horizontal="left" vertical="top" wrapText="1"/>
    </xf>
    <xf numFmtId="0" fontId="98" fillId="3" borderId="35" xfId="0" applyFont="1" applyFill="1" applyBorder="1" applyAlignment="1">
      <alignment horizontal="left" vertical="top" wrapText="1"/>
    </xf>
    <xf numFmtId="0" fontId="98" fillId="3" borderId="36" xfId="0" applyFont="1" applyFill="1" applyBorder="1" applyAlignment="1">
      <alignment horizontal="left" vertical="top" wrapText="1"/>
    </xf>
    <xf numFmtId="0" fontId="98" fillId="3" borderId="75" xfId="0" applyFont="1" applyFill="1" applyBorder="1" applyAlignment="1">
      <alignment horizontal="left" vertical="top" wrapText="1"/>
    </xf>
    <xf numFmtId="0" fontId="98" fillId="3" borderId="76" xfId="0" applyFont="1" applyFill="1" applyBorder="1" applyAlignment="1">
      <alignment horizontal="left" vertical="top" wrapText="1"/>
    </xf>
    <xf numFmtId="0" fontId="99" fillId="3" borderId="76" xfId="0" applyFont="1" applyFill="1" applyBorder="1" applyAlignment="1">
      <alignment horizontal="left" vertical="top" wrapText="1"/>
    </xf>
    <xf numFmtId="0" fontId="99" fillId="3" borderId="36" xfId="0" applyFont="1" applyFill="1" applyBorder="1" applyAlignment="1">
      <alignment horizontal="left" vertical="top" wrapText="1"/>
    </xf>
    <xf numFmtId="0" fontId="99" fillId="3" borderId="37" xfId="0" applyFont="1" applyFill="1" applyBorder="1" applyAlignment="1">
      <alignment horizontal="left" vertical="top" wrapText="1"/>
    </xf>
    <xf numFmtId="0" fontId="0" fillId="2" borderId="45" xfId="0" applyFill="1" applyBorder="1" applyAlignment="1">
      <alignment horizontal="center" vertical="top" wrapText="1"/>
    </xf>
    <xf numFmtId="0" fontId="0" fillId="2" borderId="39" xfId="0" applyFill="1" applyBorder="1" applyAlignment="1">
      <alignment horizontal="center" vertical="top" wrapText="1"/>
    </xf>
    <xf numFmtId="0" fontId="0" fillId="2" borderId="92" xfId="0" applyFill="1" applyBorder="1" applyAlignment="1">
      <alignment horizontal="center" vertical="top" wrapText="1"/>
    </xf>
    <xf numFmtId="0" fontId="0" fillId="2" borderId="93" xfId="0" applyFill="1" applyBorder="1" applyAlignment="1">
      <alignment horizontal="left" vertical="top" wrapText="1"/>
    </xf>
    <xf numFmtId="0" fontId="0" fillId="2" borderId="39" xfId="0" applyFill="1" applyBorder="1" applyAlignment="1">
      <alignment horizontal="left" vertical="top" wrapText="1"/>
    </xf>
    <xf numFmtId="0" fontId="0" fillId="2" borderId="92" xfId="0" applyFill="1" applyBorder="1" applyAlignment="1">
      <alignment horizontal="left" vertical="top" wrapText="1"/>
    </xf>
    <xf numFmtId="0" fontId="0" fillId="2" borderId="46" xfId="0" applyFill="1" applyBorder="1" applyAlignment="1">
      <alignment horizontal="left" vertical="top" wrapText="1"/>
    </xf>
    <xf numFmtId="0" fontId="0" fillId="2" borderId="85" xfId="0" applyFill="1" applyBorder="1" applyAlignment="1">
      <alignment horizontal="left" vertical="top" wrapText="1"/>
    </xf>
    <xf numFmtId="0" fontId="0" fillId="2" borderId="84" xfId="0" applyFill="1" applyBorder="1" applyAlignment="1">
      <alignment horizontal="left" vertical="top" wrapText="1"/>
    </xf>
    <xf numFmtId="172" fontId="97" fillId="2" borderId="84" xfId="0" applyNumberFormat="1" applyFont="1" applyFill="1" applyBorder="1" applyAlignment="1">
      <alignment horizontal="left" vertical="top" shrinkToFit="1"/>
    </xf>
    <xf numFmtId="172" fontId="97" fillId="2" borderId="85" xfId="0" applyNumberFormat="1" applyFont="1" applyFill="1" applyBorder="1" applyAlignment="1">
      <alignment horizontal="left" vertical="top" shrinkToFit="1"/>
    </xf>
    <xf numFmtId="172" fontId="97" fillId="2" borderId="83" xfId="0" applyNumberFormat="1" applyFont="1" applyFill="1" applyBorder="1" applyAlignment="1">
      <alignment horizontal="left" vertical="top" shrinkToFit="1"/>
    </xf>
    <xf numFmtId="2" fontId="97" fillId="2" borderId="79" xfId="0" applyNumberFormat="1" applyFont="1" applyFill="1" applyBorder="1" applyAlignment="1">
      <alignment horizontal="left" vertical="top" shrinkToFit="1"/>
    </xf>
    <xf numFmtId="2" fontId="97" fillId="2" borderId="80" xfId="0" applyNumberFormat="1" applyFont="1" applyFill="1" applyBorder="1" applyAlignment="1">
      <alignment horizontal="left" vertical="top" shrinkToFit="1"/>
    </xf>
    <xf numFmtId="2" fontId="97" fillId="2" borderId="78" xfId="0" applyNumberFormat="1" applyFont="1" applyFill="1" applyBorder="1" applyAlignment="1">
      <alignment horizontal="left" vertical="top" shrinkToFit="1"/>
    </xf>
    <xf numFmtId="1" fontId="97" fillId="2" borderId="79" xfId="0" applyNumberFormat="1" applyFont="1" applyFill="1" applyBorder="1" applyAlignment="1">
      <alignment horizontal="left" vertical="top" shrinkToFit="1"/>
    </xf>
    <xf numFmtId="1" fontId="97" fillId="2" borderId="80" xfId="0" applyNumberFormat="1" applyFont="1" applyFill="1" applyBorder="1" applyAlignment="1">
      <alignment horizontal="left" vertical="top" shrinkToFit="1"/>
    </xf>
    <xf numFmtId="1" fontId="97" fillId="2" borderId="78" xfId="0" applyNumberFormat="1" applyFont="1" applyFill="1" applyBorder="1" applyAlignment="1">
      <alignment horizontal="left" vertical="top" shrinkToFit="1"/>
    </xf>
    <xf numFmtId="172" fontId="97" fillId="2" borderId="79" xfId="0" applyNumberFormat="1" applyFont="1" applyFill="1" applyBorder="1" applyAlignment="1">
      <alignment horizontal="left" vertical="top" shrinkToFit="1"/>
    </xf>
    <xf numFmtId="172" fontId="97" fillId="2" borderId="80" xfId="0" applyNumberFormat="1" applyFont="1" applyFill="1" applyBorder="1" applyAlignment="1">
      <alignment horizontal="left" vertical="top" shrinkToFit="1"/>
    </xf>
    <xf numFmtId="172" fontId="97" fillId="2" borderId="78" xfId="0" applyNumberFormat="1" applyFont="1" applyFill="1" applyBorder="1" applyAlignment="1">
      <alignment horizontal="left" vertical="top" shrinkToFit="1"/>
    </xf>
    <xf numFmtId="2" fontId="97" fillId="2" borderId="81" xfId="0" applyNumberFormat="1" applyFont="1" applyFill="1" applyBorder="1" applyAlignment="1">
      <alignment horizontal="left" vertical="top" shrinkToFit="1"/>
    </xf>
    <xf numFmtId="0" fontId="0" fillId="2" borderId="45" xfId="0" applyFill="1" applyBorder="1" applyAlignment="1">
      <alignment horizontal="left" vertical="top" wrapText="1"/>
    </xf>
    <xf numFmtId="0" fontId="90" fillId="3" borderId="37" xfId="0" applyFont="1" applyFill="1" applyBorder="1" applyAlignment="1">
      <alignment horizontal="left" vertical="top" wrapText="1"/>
    </xf>
    <xf numFmtId="0" fontId="99" fillId="3" borderId="75" xfId="0" applyFont="1" applyFill="1" applyBorder="1" applyAlignment="1">
      <alignment horizontal="left" vertical="top" wrapText="1"/>
    </xf>
    <xf numFmtId="0" fontId="98" fillId="3" borderId="37" xfId="0" applyFont="1" applyFill="1" applyBorder="1" applyAlignment="1">
      <alignment horizontal="left" vertical="top" wrapText="1"/>
    </xf>
    <xf numFmtId="0" fontId="91" fillId="2" borderId="82" xfId="0" applyFont="1" applyFill="1" applyBorder="1" applyAlignment="1">
      <alignment horizontal="left" vertical="top" wrapText="1"/>
    </xf>
    <xf numFmtId="173" fontId="97" fillId="2" borderId="84" xfId="0" applyNumberFormat="1" applyFont="1" applyFill="1" applyBorder="1" applyAlignment="1">
      <alignment horizontal="left" vertical="top" shrinkToFit="1"/>
    </xf>
    <xf numFmtId="173" fontId="97" fillId="2" borderId="85" xfId="0" applyNumberFormat="1" applyFont="1" applyFill="1" applyBorder="1" applyAlignment="1">
      <alignment horizontal="left" vertical="top" shrinkToFit="1"/>
    </xf>
    <xf numFmtId="173" fontId="97" fillId="2" borderId="83" xfId="0" applyNumberFormat="1" applyFont="1" applyFill="1" applyBorder="1" applyAlignment="1">
      <alignment horizontal="left" vertical="top" shrinkToFit="1"/>
    </xf>
    <xf numFmtId="0" fontId="0" fillId="2" borderId="86" xfId="0" applyFill="1" applyBorder="1" applyAlignment="1">
      <alignment horizontal="left" vertical="top" wrapText="1"/>
    </xf>
    <xf numFmtId="0" fontId="91" fillId="2" borderId="77" xfId="0" applyFont="1" applyFill="1" applyBorder="1" applyAlignment="1">
      <alignment horizontal="left" vertical="top" wrapText="1"/>
    </xf>
    <xf numFmtId="0" fontId="91" fillId="2" borderId="79" xfId="0" applyFont="1" applyFill="1" applyBorder="1" applyAlignment="1">
      <alignment horizontal="left" vertical="top" wrapText="1"/>
    </xf>
    <xf numFmtId="0" fontId="91" fillId="2" borderId="80" xfId="0" applyFont="1" applyFill="1" applyBorder="1" applyAlignment="1">
      <alignment horizontal="left" vertical="top" wrapText="1"/>
    </xf>
    <xf numFmtId="0" fontId="91" fillId="2" borderId="78" xfId="0" applyFont="1" applyFill="1" applyBorder="1" applyAlignment="1">
      <alignment horizontal="left" vertical="top" wrapText="1"/>
    </xf>
    <xf numFmtId="0" fontId="91" fillId="2" borderId="96" xfId="0" applyFont="1" applyFill="1" applyBorder="1" applyAlignment="1">
      <alignment horizontal="left" vertical="top" wrapText="1"/>
    </xf>
    <xf numFmtId="0" fontId="0" fillId="2" borderId="97" xfId="0" applyFill="1" applyBorder="1" applyAlignment="1">
      <alignment horizontal="left" vertical="top" wrapText="1"/>
    </xf>
    <xf numFmtId="0" fontId="0" fillId="2" borderId="98" xfId="0" applyFill="1" applyBorder="1" applyAlignment="1">
      <alignment horizontal="left" vertical="top" wrapText="1"/>
    </xf>
    <xf numFmtId="0" fontId="91" fillId="2" borderId="99" xfId="0" applyFont="1" applyFill="1" applyBorder="1" applyAlignment="1">
      <alignment horizontal="left" vertical="top" wrapText="1" indent="2"/>
    </xf>
    <xf numFmtId="0" fontId="91" fillId="2" borderId="97" xfId="0" applyFont="1" applyFill="1" applyBorder="1" applyAlignment="1">
      <alignment horizontal="left" vertical="top" wrapText="1" indent="2"/>
    </xf>
    <xf numFmtId="0" fontId="91" fillId="2" borderId="98" xfId="0" applyFont="1" applyFill="1" applyBorder="1" applyAlignment="1">
      <alignment horizontal="left" vertical="top" wrapText="1" indent="2"/>
    </xf>
    <xf numFmtId="2" fontId="97" fillId="2" borderId="99" xfId="0" applyNumberFormat="1" applyFont="1" applyFill="1" applyBorder="1" applyAlignment="1">
      <alignment horizontal="left" vertical="top" shrinkToFit="1"/>
    </xf>
    <xf numFmtId="2" fontId="97" fillId="2" borderId="97" xfId="0" applyNumberFormat="1" applyFont="1" applyFill="1" applyBorder="1" applyAlignment="1">
      <alignment horizontal="left" vertical="top" shrinkToFit="1"/>
    </xf>
    <xf numFmtId="2" fontId="97" fillId="2" borderId="98" xfId="0" applyNumberFormat="1" applyFont="1" applyFill="1" applyBorder="1" applyAlignment="1">
      <alignment horizontal="left" vertical="top" shrinkToFit="1"/>
    </xf>
    <xf numFmtId="1" fontId="97" fillId="2" borderId="99" xfId="0" applyNumberFormat="1" applyFont="1" applyFill="1" applyBorder="1" applyAlignment="1">
      <alignment horizontal="left" vertical="top" shrinkToFit="1"/>
    </xf>
    <xf numFmtId="1" fontId="97" fillId="2" borderId="97" xfId="0" applyNumberFormat="1" applyFont="1" applyFill="1" applyBorder="1" applyAlignment="1">
      <alignment horizontal="left" vertical="top" shrinkToFit="1"/>
    </xf>
    <xf numFmtId="1" fontId="97" fillId="2" borderId="98" xfId="0" applyNumberFormat="1" applyFont="1" applyFill="1" applyBorder="1" applyAlignment="1">
      <alignment horizontal="left" vertical="top" shrinkToFit="1"/>
    </xf>
    <xf numFmtId="0" fontId="91" fillId="2" borderId="99" xfId="0" applyFont="1" applyFill="1" applyBorder="1" applyAlignment="1">
      <alignment horizontal="left" vertical="top" wrapText="1"/>
    </xf>
    <xf numFmtId="0" fontId="91" fillId="2" borderId="97" xfId="0" applyFont="1" applyFill="1" applyBorder="1" applyAlignment="1">
      <alignment horizontal="left" vertical="top" wrapText="1"/>
    </xf>
    <xf numFmtId="0" fontId="91" fillId="2" borderId="98" xfId="0" applyFont="1" applyFill="1" applyBorder="1" applyAlignment="1">
      <alignment horizontal="left" vertical="top" wrapText="1"/>
    </xf>
    <xf numFmtId="2" fontId="97" fillId="2" borderId="100" xfId="0" applyNumberFormat="1" applyFont="1" applyFill="1" applyBorder="1" applyAlignment="1">
      <alignment horizontal="left" vertical="top" shrinkToFit="1"/>
    </xf>
    <xf numFmtId="0" fontId="79" fillId="3" borderId="88" xfId="0" applyFont="1" applyFill="1" applyBorder="1" applyAlignment="1">
      <alignment horizontal="left" vertical="top" wrapText="1"/>
    </xf>
    <xf numFmtId="0" fontId="74" fillId="2" borderId="84" xfId="0" applyFont="1" applyFill="1" applyBorder="1" applyAlignment="1">
      <alignment horizontal="left" vertical="top" wrapText="1"/>
    </xf>
    <xf numFmtId="0" fontId="74" fillId="2" borderId="85" xfId="0" applyFont="1" applyFill="1" applyBorder="1" applyAlignment="1">
      <alignment horizontal="left" vertical="top" wrapText="1"/>
    </xf>
    <xf numFmtId="0" fontId="74" fillId="2" borderId="83" xfId="0" applyFont="1" applyFill="1" applyBorder="1" applyAlignment="1">
      <alignment horizontal="left" vertical="top" wrapText="1"/>
    </xf>
    <xf numFmtId="2" fontId="100" fillId="2" borderId="84" xfId="0" applyNumberFormat="1" applyFont="1" applyFill="1" applyBorder="1" applyAlignment="1">
      <alignment horizontal="left" vertical="top" shrinkToFit="1"/>
    </xf>
    <xf numFmtId="2" fontId="100" fillId="2" borderId="85" xfId="0" applyNumberFormat="1" applyFont="1" applyFill="1" applyBorder="1" applyAlignment="1">
      <alignment horizontal="left" vertical="top" shrinkToFit="1"/>
    </xf>
    <xf numFmtId="2" fontId="100" fillId="2" borderId="83" xfId="0" applyNumberFormat="1" applyFont="1" applyFill="1" applyBorder="1" applyAlignment="1">
      <alignment horizontal="left" vertical="top" shrinkToFit="1"/>
    </xf>
    <xf numFmtId="1" fontId="100" fillId="2" borderId="84" xfId="0" applyNumberFormat="1" applyFont="1" applyFill="1" applyBorder="1" applyAlignment="1">
      <alignment horizontal="left" vertical="top" shrinkToFit="1"/>
    </xf>
    <xf numFmtId="1" fontId="100" fillId="2" borderId="85" xfId="0" applyNumberFormat="1" applyFont="1" applyFill="1" applyBorder="1" applyAlignment="1">
      <alignment horizontal="left" vertical="top" shrinkToFit="1"/>
    </xf>
    <xf numFmtId="1" fontId="100" fillId="2" borderId="83" xfId="0" applyNumberFormat="1" applyFont="1" applyFill="1" applyBorder="1" applyAlignment="1">
      <alignment horizontal="left" vertical="top" shrinkToFit="1"/>
    </xf>
    <xf numFmtId="2" fontId="100" fillId="2" borderId="86" xfId="0" applyNumberFormat="1" applyFont="1" applyFill="1" applyBorder="1" applyAlignment="1">
      <alignment horizontal="left" vertical="top" shrinkToFit="1"/>
    </xf>
    <xf numFmtId="0" fontId="74" fillId="2" borderId="96" xfId="0" applyFont="1" applyFill="1" applyBorder="1" applyAlignment="1">
      <alignment horizontal="left" vertical="top" wrapText="1"/>
    </xf>
    <xf numFmtId="0" fontId="74" fillId="2" borderId="97" xfId="0" applyFont="1" applyFill="1" applyBorder="1" applyAlignment="1">
      <alignment horizontal="left" vertical="top" wrapText="1"/>
    </xf>
    <xf numFmtId="0" fontId="74" fillId="2" borderId="98" xfId="0" applyFont="1" applyFill="1" applyBorder="1" applyAlignment="1">
      <alignment horizontal="left" vertical="top" wrapText="1"/>
    </xf>
    <xf numFmtId="0" fontId="74" fillId="2" borderId="99" xfId="0" applyFont="1" applyFill="1" applyBorder="1" applyAlignment="1">
      <alignment horizontal="left" vertical="top" wrapText="1"/>
    </xf>
    <xf numFmtId="2" fontId="100" fillId="2" borderId="99" xfId="0" applyNumberFormat="1" applyFont="1" applyFill="1" applyBorder="1" applyAlignment="1">
      <alignment horizontal="left" vertical="top" shrinkToFit="1"/>
    </xf>
    <xf numFmtId="2" fontId="100" fillId="2" borderId="97" xfId="0" applyNumberFormat="1" applyFont="1" applyFill="1" applyBorder="1" applyAlignment="1">
      <alignment horizontal="left" vertical="top" shrinkToFit="1"/>
    </xf>
    <xf numFmtId="2" fontId="100" fillId="2" borderId="98" xfId="0" applyNumberFormat="1" applyFont="1" applyFill="1" applyBorder="1" applyAlignment="1">
      <alignment horizontal="left" vertical="top" shrinkToFit="1"/>
    </xf>
    <xf numFmtId="1" fontId="100" fillId="2" borderId="99" xfId="0" applyNumberFormat="1" applyFont="1" applyFill="1" applyBorder="1" applyAlignment="1">
      <alignment horizontal="left" vertical="top" shrinkToFit="1"/>
    </xf>
    <xf numFmtId="1" fontId="100" fillId="2" borderId="97" xfId="0" applyNumberFormat="1" applyFont="1" applyFill="1" applyBorder="1" applyAlignment="1">
      <alignment horizontal="left" vertical="top" shrinkToFit="1"/>
    </xf>
    <xf numFmtId="1" fontId="100" fillId="2" borderId="98" xfId="0" applyNumberFormat="1" applyFont="1" applyFill="1" applyBorder="1" applyAlignment="1">
      <alignment horizontal="left" vertical="top" shrinkToFit="1"/>
    </xf>
    <xf numFmtId="2" fontId="100" fillId="2" borderId="100" xfId="0" applyNumberFormat="1" applyFont="1" applyFill="1" applyBorder="1" applyAlignment="1">
      <alignment horizontal="left" vertical="top" shrinkToFit="1"/>
    </xf>
    <xf numFmtId="0" fontId="0" fillId="2" borderId="93" xfId="0" applyFill="1" applyBorder="1" applyAlignment="1">
      <alignment horizontal="left" vertical="center" wrapText="1"/>
    </xf>
    <xf numFmtId="0" fontId="0" fillId="2" borderId="39" xfId="0" applyFill="1" applyBorder="1" applyAlignment="1">
      <alignment horizontal="left" vertical="center" wrapText="1"/>
    </xf>
    <xf numFmtId="0" fontId="0" fillId="2" borderId="92" xfId="0" applyFill="1" applyBorder="1" applyAlignment="1">
      <alignment horizontal="left" vertical="center" wrapText="1"/>
    </xf>
    <xf numFmtId="0" fontId="0" fillId="2" borderId="46" xfId="0" applyFill="1" applyBorder="1" applyAlignment="1">
      <alignment horizontal="left" vertical="center" wrapText="1"/>
    </xf>
    <xf numFmtId="0" fontId="102" fillId="2" borderId="0" xfId="0" applyFont="1" applyFill="1" applyBorder="1" applyAlignment="1">
      <alignment horizontal="left" vertical="top"/>
    </xf>
    <xf numFmtId="0" fontId="91" fillId="2" borderId="45" xfId="0" applyFont="1" applyFill="1" applyBorder="1" applyAlignment="1">
      <alignment horizontal="left" vertical="top" wrapText="1"/>
    </xf>
    <xf numFmtId="0" fontId="91" fillId="2" borderId="39" xfId="0" applyFont="1" applyFill="1" applyBorder="1" applyAlignment="1">
      <alignment horizontal="left" vertical="top" wrapText="1"/>
    </xf>
    <xf numFmtId="0" fontId="91" fillId="2" borderId="92" xfId="0" applyFont="1" applyFill="1" applyBorder="1" applyAlignment="1">
      <alignment horizontal="left" vertical="top" wrapText="1"/>
    </xf>
    <xf numFmtId="0" fontId="4" fillId="7" borderId="1" xfId="0" applyFont="1" applyFill="1" applyBorder="1" applyAlignment="1">
      <alignment horizontal="center" vertical="top"/>
    </xf>
    <xf numFmtId="0" fontId="4" fillId="3" borderId="1" xfId="0" applyFont="1" applyFill="1" applyBorder="1" applyAlignment="1">
      <alignment horizontal="center" vertical="top"/>
    </xf>
    <xf numFmtId="0" fontId="4" fillId="5" borderId="1" xfId="0" applyFont="1" applyFill="1" applyBorder="1" applyAlignment="1">
      <alignment horizontal="center" vertical="top"/>
    </xf>
    <xf numFmtId="0" fontId="6" fillId="2" borderId="2"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7" xfId="0" applyFont="1" applyFill="1" applyBorder="1" applyAlignment="1">
      <alignment horizontal="center" vertical="center"/>
    </xf>
    <xf numFmtId="166" fontId="6" fillId="2" borderId="2" xfId="2" applyNumberFormat="1" applyFont="1" applyFill="1" applyBorder="1" applyAlignment="1">
      <alignment horizontal="center" vertical="center" wrapText="1"/>
    </xf>
    <xf numFmtId="166" fontId="6" fillId="2" borderId="7" xfId="2" applyNumberFormat="1" applyFont="1" applyFill="1" applyBorder="1" applyAlignment="1">
      <alignment horizontal="center" vertical="center" wrapText="1"/>
    </xf>
    <xf numFmtId="166" fontId="6" fillId="2" borderId="5" xfId="2" applyNumberFormat="1" applyFont="1" applyFill="1" applyBorder="1" applyAlignment="1">
      <alignment horizontal="center" vertical="center" wrapText="1"/>
    </xf>
  </cellXfs>
  <cellStyles count="43">
    <cellStyle name="Comma" xfId="1" builtinId="3"/>
    <cellStyle name="Comma 2" xfId="13"/>
    <cellStyle name="Comma 2 2" xfId="14"/>
    <cellStyle name="Comma 3" xfId="15"/>
    <cellStyle name="Comma 3 2" xfId="16"/>
    <cellStyle name="Comma 3 2 2" xfId="35"/>
    <cellStyle name="Comma 3 3" xfId="17"/>
    <cellStyle name="Comma 3 3 2" xfId="36"/>
    <cellStyle name="Comma 3 4" xfId="34"/>
    <cellStyle name="Comma 4" xfId="18"/>
    <cellStyle name="Currency" xfId="2" builtinId="4"/>
    <cellStyle name="Currency 2" xfId="7"/>
    <cellStyle name="Currency 3" xfId="12"/>
    <cellStyle name="Currency 3 2" xfId="19"/>
    <cellStyle name="Currency 3 2 2" xfId="37"/>
    <cellStyle name="Currency 3 3" xfId="20"/>
    <cellStyle name="Currency 3 3 2" xfId="38"/>
    <cellStyle name="Currency 3 4" xfId="21"/>
    <cellStyle name="Hyperlink" xfId="4" builtinId="8"/>
    <cellStyle name="Hyperlink 2" xfId="22"/>
    <cellStyle name="Intern comm" xfId="42"/>
    <cellStyle name="Normal" xfId="0" builtinId="0"/>
    <cellStyle name="Normal 2" xfId="5"/>
    <cellStyle name="Normal 2 2" xfId="8"/>
    <cellStyle name="Normal 2 2 2" xfId="23"/>
    <cellStyle name="Normal 2 2 3" xfId="24"/>
    <cellStyle name="Normal 2 3" xfId="10"/>
    <cellStyle name="Normal 2 3 2" xfId="25"/>
    <cellStyle name="Normal 2 3 3" xfId="26"/>
    <cellStyle name="Normal 2 4" xfId="27"/>
    <cellStyle name="Normal 2 5" xfId="28"/>
    <cellStyle name="Normal 3" xfId="9"/>
    <cellStyle name="Normal 3 2" xfId="29"/>
    <cellStyle name="Normal 3 3" xfId="30"/>
    <cellStyle name="Normal 4" xfId="11"/>
    <cellStyle name="Normal 4 2" xfId="31"/>
    <cellStyle name="Normal 4 2 2" xfId="39"/>
    <cellStyle name="Normal 4 2 2 2" xfId="41"/>
    <cellStyle name="Normal 4 3" xfId="32"/>
    <cellStyle name="Normal 4 3 2" xfId="40"/>
    <cellStyle name="Normal 4 4" xfId="33"/>
    <cellStyle name="Percent" xfId="3" builtinId="5"/>
    <cellStyle name="Percent 2" xfId="6"/>
  </cellStyles>
  <dxfs count="181">
    <dxf>
      <fill>
        <patternFill>
          <bgColor rgb="FFFF0000"/>
        </patternFill>
      </fill>
    </dxf>
    <dxf>
      <fill>
        <patternFill>
          <bgColor rgb="FFFF000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FFCC"/>
        </patternFill>
      </fill>
    </dxf>
    <dxf>
      <fill>
        <patternFill>
          <bgColor theme="0"/>
        </patternFill>
      </fill>
    </dxf>
    <dxf>
      <font>
        <color theme="0" tint="-0.499984740745262"/>
      </font>
      <fill>
        <patternFill>
          <fgColor auto="1"/>
          <bgColor theme="0" tint="-0.499984740745262"/>
        </patternFill>
      </fill>
    </dxf>
    <dxf>
      <fill>
        <patternFill>
          <bgColor rgb="FFFFFFCC"/>
        </patternFill>
      </fill>
    </dxf>
    <dxf>
      <fill>
        <patternFill>
          <bgColor theme="0"/>
        </patternFill>
      </fill>
    </dxf>
    <dxf>
      <font>
        <color theme="0" tint="-0.499984740745262"/>
      </font>
      <fill>
        <patternFill>
          <fgColor auto="1"/>
          <bgColor theme="0" tint="-0.499984740745262"/>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ont>
        <color rgb="FFFF0000"/>
      </font>
    </dxf>
    <dxf>
      <fill>
        <patternFill>
          <bgColor rgb="FFFF0000"/>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theme="0"/>
        </patternFill>
      </fill>
    </dxf>
    <dxf>
      <fill>
        <patternFill>
          <bgColor rgb="FFFFFFCC"/>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theme="0"/>
        </patternFill>
      </fill>
    </dxf>
    <dxf>
      <font>
        <color theme="0" tint="-0.499984740745262"/>
      </font>
      <fill>
        <patternFill>
          <bgColor theme="0" tint="-0.499984740745262"/>
        </patternFill>
      </fill>
    </dxf>
    <dxf>
      <fill>
        <patternFill>
          <bgColor rgb="FFFFFFCC"/>
        </patternFill>
      </fill>
    </dxf>
    <dxf>
      <font>
        <color theme="0" tint="-0.499984740745262"/>
      </font>
      <fill>
        <patternFill>
          <bgColor theme="0" tint="-0.499984740745262"/>
        </patternFill>
      </fill>
    </dxf>
    <dxf>
      <fill>
        <patternFill>
          <bgColor rgb="FFFFFFCC"/>
        </patternFill>
      </fill>
    </dxf>
    <dxf>
      <fill>
        <patternFill>
          <bgColor theme="0"/>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ill>
        <patternFill>
          <bgColor rgb="FFFFFFCC"/>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FFCC"/>
        </patternFill>
      </fill>
    </dxf>
    <dxf>
      <fill>
        <patternFill>
          <bgColor theme="0"/>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auto="1"/>
      </font>
      <fill>
        <patternFill>
          <bgColor theme="0"/>
        </patternFill>
      </fill>
    </dxf>
    <dxf>
      <fill>
        <patternFill>
          <bgColor theme="0"/>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ont>
        <b val="0"/>
        <i val="0"/>
      </font>
      <fill>
        <patternFill>
          <bgColor rgb="FFFFFF99"/>
        </patternFill>
      </fill>
    </dxf>
    <dxf>
      <fill>
        <patternFill>
          <bgColor rgb="FFFFFF00"/>
        </patternFill>
      </fill>
    </dxf>
    <dxf>
      <fill>
        <patternFill>
          <bgColor rgb="FFFFFFCC"/>
        </patternFill>
      </fill>
    </dxf>
    <dxf>
      <fill>
        <patternFill>
          <bgColor rgb="FFFFFF00"/>
        </patternFill>
      </fill>
    </dxf>
    <dxf>
      <fill>
        <patternFill>
          <bgColor rgb="FFFFFF99"/>
        </patternFill>
      </fill>
    </dxf>
    <dxf>
      <fill>
        <patternFill>
          <bgColor rgb="FFFFFF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color theme="0"/>
      </font>
    </dxf>
    <dxf>
      <fill>
        <patternFill>
          <bgColor theme="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00"/>
        </patternFill>
      </fill>
    </dxf>
    <dxf>
      <fill>
        <patternFill>
          <bgColor rgb="FFFFFF99"/>
        </patternFill>
      </fill>
    </dxf>
    <dxf>
      <fill>
        <patternFill>
          <bgColor rgb="FFFFFF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00"/>
        </patternFill>
      </fill>
    </dxf>
    <dxf>
      <fill>
        <patternFill>
          <bgColor rgb="FFFFFF99"/>
        </patternFill>
      </fill>
    </dxf>
    <dxf>
      <fill>
        <patternFill>
          <bgColor rgb="FFFFFF99"/>
        </patternFill>
      </fill>
    </dxf>
    <dxf>
      <fill>
        <patternFill>
          <bgColor rgb="FFFFFF99"/>
        </patternFill>
      </fill>
    </dxf>
    <dxf>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ill>
        <patternFill>
          <bgColor theme="0" tint="-0.499984740745262"/>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fgColor auto="1"/>
          <bgColor theme="0" tint="-0.499984740745262"/>
        </patternFill>
      </fill>
    </dxf>
    <dxf>
      <font>
        <color theme="0" tint="-0.499984740745262"/>
      </font>
      <fill>
        <patternFill>
          <bgColor theme="0" tint="-0.499984740745262"/>
        </patternFill>
      </fill>
    </dxf>
    <dxf>
      <font>
        <b/>
        <i val="0"/>
      </font>
      <fill>
        <patternFill>
          <bgColor theme="8" tint="0.79998168889431442"/>
        </patternFill>
      </fill>
    </dxf>
    <dxf>
      <font>
        <b/>
        <i val="0"/>
        <color theme="0"/>
      </font>
      <fill>
        <patternFill>
          <bgColor rgb="FFFF0000"/>
        </patternFill>
      </fill>
    </dxf>
  </dxfs>
  <tableStyles count="0" defaultTableStyle="TableStyleMedium9" defaultPivotStyle="PivotStyleLight16"/>
  <colors>
    <mruColors>
      <color rgb="FF0000FF"/>
      <color rgb="FFFFFFCC"/>
      <color rgb="FFFFFF99"/>
      <color rgb="FFFF66FF"/>
      <color rgb="FF4D4D4D"/>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244739</xdr:colOff>
      <xdr:row>0</xdr:row>
      <xdr:rowOff>170537</xdr:rowOff>
    </xdr:from>
    <xdr:to>
      <xdr:col>0</xdr:col>
      <xdr:colOff>1154907</xdr:colOff>
      <xdr:row>2</xdr:row>
      <xdr:rowOff>242572</xdr:rowOff>
    </xdr:to>
    <xdr:pic>
      <xdr:nvPicPr>
        <xdr:cNvPr id="3" name="Picture 1" descr="Us Department Of Justice Seal Clip Art"/>
        <xdr:cNvPicPr>
          <a:picLocks noChangeAspect="1" noChangeArrowheads="1"/>
        </xdr:cNvPicPr>
      </xdr:nvPicPr>
      <xdr:blipFill>
        <a:blip xmlns:r="http://schemas.openxmlformats.org/officeDocument/2006/relationships" r:embed="rId1" cstate="print"/>
        <a:srcRect/>
        <a:stretch>
          <a:fillRect/>
        </a:stretch>
      </xdr:blipFill>
      <xdr:spPr bwMode="auto">
        <a:xfrm>
          <a:off x="244739" y="170537"/>
          <a:ext cx="910168" cy="90547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601134</xdr:colOff>
      <xdr:row>270</xdr:row>
      <xdr:rowOff>166160</xdr:rowOff>
    </xdr:from>
    <xdr:to>
      <xdr:col>15</xdr:col>
      <xdr:colOff>9523</xdr:colOff>
      <xdr:row>273</xdr:row>
      <xdr:rowOff>59531</xdr:rowOff>
    </xdr:to>
    <xdr:sp macro="" textlink="">
      <xdr:nvSpPr>
        <xdr:cNvPr id="2" name="Line Callout 1 1"/>
        <xdr:cNvSpPr/>
      </xdr:nvSpPr>
      <xdr:spPr>
        <a:xfrm>
          <a:off x="15060084" y="63669335"/>
          <a:ext cx="3065989" cy="502971"/>
        </a:xfrm>
        <a:prstGeom prst="borderCallout1">
          <a:avLst>
            <a:gd name="adj1" fmla="val 98986"/>
            <a:gd name="adj2" fmla="val 1591"/>
            <a:gd name="adj3" fmla="val 299979"/>
            <a:gd name="adj4" fmla="val -1887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Include</a:t>
          </a:r>
          <a:r>
            <a:rPr lang="en-US" sz="1100" baseline="0"/>
            <a:t> staff time spent on logistical and programmatic planning.</a:t>
          </a:r>
          <a:endParaRPr lang="en-US" sz="1100"/>
        </a:p>
      </xdr:txBody>
    </xdr:sp>
    <xdr:clientData/>
  </xdr:twoCellAnchor>
  <xdr:twoCellAnchor>
    <xdr:from>
      <xdr:col>8</xdr:col>
      <xdr:colOff>1164167</xdr:colOff>
      <xdr:row>255</xdr:row>
      <xdr:rowOff>190500</xdr:rowOff>
    </xdr:from>
    <xdr:to>
      <xdr:col>10</xdr:col>
      <xdr:colOff>21166</xdr:colOff>
      <xdr:row>270</xdr:row>
      <xdr:rowOff>168275</xdr:rowOff>
    </xdr:to>
    <xdr:cxnSp macro="">
      <xdr:nvCxnSpPr>
        <xdr:cNvPr id="3" name="Straight Connector 2"/>
        <xdr:cNvCxnSpPr/>
      </xdr:nvCxnSpPr>
      <xdr:spPr>
        <a:xfrm>
          <a:off x="14403917" y="60445650"/>
          <a:ext cx="685799" cy="3225800"/>
        </a:xfrm>
        <a:prstGeom prst="line">
          <a:avLst/>
        </a:prstGeom>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39</xdr:row>
      <xdr:rowOff>0</xdr:rowOff>
    </xdr:from>
    <xdr:to>
      <xdr:col>0</xdr:col>
      <xdr:colOff>12700</xdr:colOff>
      <xdr:row>40</xdr:row>
      <xdr:rowOff>1905</xdr:rowOff>
    </xdr:to>
    <xdr:grpSp>
      <xdr:nvGrpSpPr>
        <xdr:cNvPr id="2" name="Group 2"/>
        <xdr:cNvGrpSpPr/>
      </xdr:nvGrpSpPr>
      <xdr:grpSpPr>
        <a:xfrm>
          <a:off x="0" y="9810750"/>
          <a:ext cx="12700" cy="211455"/>
          <a:chOff x="0" y="0"/>
          <a:chExt cx="12700" cy="215265"/>
        </a:xfrm>
      </xdr:grpSpPr>
      <xdr:sp macro="" textlink="">
        <xdr:nvSpPr>
          <xdr:cNvPr id="3" name="Shape 3"/>
          <xdr:cNvSpPr/>
        </xdr:nvSpPr>
        <xdr:spPr>
          <a:xfrm>
            <a:off x="4572" y="0"/>
            <a:ext cx="7620" cy="215265"/>
          </a:xfrm>
          <a:custGeom>
            <a:avLst/>
            <a:gdLst/>
            <a:ahLst/>
            <a:cxnLst/>
            <a:rect l="0" t="0" r="0" b="0"/>
            <a:pathLst>
              <a:path w="7620" h="215265">
                <a:moveTo>
                  <a:pt x="7620" y="211861"/>
                </a:moveTo>
                <a:lnTo>
                  <a:pt x="0" y="211861"/>
                </a:lnTo>
                <a:lnTo>
                  <a:pt x="0" y="214884"/>
                </a:lnTo>
                <a:lnTo>
                  <a:pt x="7620" y="214884"/>
                </a:lnTo>
                <a:lnTo>
                  <a:pt x="7620" y="211861"/>
                </a:lnTo>
              </a:path>
              <a:path w="7620" h="215265">
                <a:moveTo>
                  <a:pt x="7620" y="0"/>
                </a:moveTo>
                <a:lnTo>
                  <a:pt x="0" y="0"/>
                </a:lnTo>
                <a:lnTo>
                  <a:pt x="0" y="3048"/>
                </a:lnTo>
                <a:lnTo>
                  <a:pt x="7620" y="3048"/>
                </a:lnTo>
                <a:lnTo>
                  <a:pt x="7620" y="0"/>
                </a:lnTo>
              </a:path>
            </a:pathLst>
          </a:custGeom>
          <a:solidFill>
            <a:srgbClr val="808080"/>
          </a:solidFill>
        </xdr:spPr>
      </xdr:sp>
      <xdr:sp macro="" textlink="">
        <xdr:nvSpPr>
          <xdr:cNvPr id="4" name="Shape 4"/>
          <xdr:cNvSpPr/>
        </xdr:nvSpPr>
        <xdr:spPr>
          <a:xfrm>
            <a:off x="6095" y="3047"/>
            <a:ext cx="0" cy="208915"/>
          </a:xfrm>
          <a:custGeom>
            <a:avLst/>
            <a:gdLst/>
            <a:ahLst/>
            <a:cxnLst/>
            <a:rect l="0" t="0" r="0" b="0"/>
            <a:pathLst>
              <a:path h="208915">
                <a:moveTo>
                  <a:pt x="0" y="0"/>
                </a:moveTo>
                <a:lnTo>
                  <a:pt x="0" y="208787"/>
                </a:lnTo>
              </a:path>
            </a:pathLst>
          </a:custGeom>
          <a:ln w="3175">
            <a:solidFill>
              <a:srgbClr val="808080"/>
            </a:solidFill>
          </a:ln>
        </xdr:spPr>
      </xdr:sp>
      <xdr:sp macro="" textlink="">
        <xdr:nvSpPr>
          <xdr:cNvPr id="5" name="Shape 5"/>
          <xdr:cNvSpPr/>
        </xdr:nvSpPr>
        <xdr:spPr>
          <a:xfrm>
            <a:off x="0" y="0"/>
            <a:ext cx="7620" cy="215265"/>
          </a:xfrm>
          <a:custGeom>
            <a:avLst/>
            <a:gdLst/>
            <a:ahLst/>
            <a:cxnLst/>
            <a:rect l="0" t="0" r="0" b="0"/>
            <a:pathLst>
              <a:path w="7620" h="215265">
                <a:moveTo>
                  <a:pt x="7620" y="211861"/>
                </a:moveTo>
                <a:lnTo>
                  <a:pt x="0" y="211861"/>
                </a:lnTo>
                <a:lnTo>
                  <a:pt x="0" y="214884"/>
                </a:lnTo>
                <a:lnTo>
                  <a:pt x="7620" y="214884"/>
                </a:lnTo>
                <a:lnTo>
                  <a:pt x="7620" y="211861"/>
                </a:lnTo>
              </a:path>
              <a:path w="7620" h="215265">
                <a:moveTo>
                  <a:pt x="7620" y="0"/>
                </a:moveTo>
                <a:lnTo>
                  <a:pt x="0" y="0"/>
                </a:lnTo>
                <a:lnTo>
                  <a:pt x="0" y="3048"/>
                </a:lnTo>
                <a:lnTo>
                  <a:pt x="7620" y="3048"/>
                </a:lnTo>
                <a:lnTo>
                  <a:pt x="7620" y="0"/>
                </a:lnTo>
              </a:path>
            </a:pathLst>
          </a:custGeom>
          <a:solidFill>
            <a:srgbClr val="808080"/>
          </a:solidFill>
        </xdr:spPr>
      </xdr:sp>
      <xdr:sp macro="" textlink="">
        <xdr:nvSpPr>
          <xdr:cNvPr id="6" name="Shape 6"/>
          <xdr:cNvSpPr/>
        </xdr:nvSpPr>
        <xdr:spPr>
          <a:xfrm>
            <a:off x="6095" y="3047"/>
            <a:ext cx="0" cy="208915"/>
          </a:xfrm>
          <a:custGeom>
            <a:avLst/>
            <a:gdLst/>
            <a:ahLst/>
            <a:cxnLst/>
            <a:rect l="0" t="0" r="0" b="0"/>
            <a:pathLst>
              <a:path h="208915">
                <a:moveTo>
                  <a:pt x="0" y="0"/>
                </a:moveTo>
                <a:lnTo>
                  <a:pt x="0" y="208787"/>
                </a:lnTo>
              </a:path>
            </a:pathLst>
          </a:custGeom>
          <a:ln w="3175">
            <a:solidFill>
              <a:srgbClr val="808080"/>
            </a:solidFill>
          </a:ln>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47625</xdr:colOff>
      <xdr:row>270</xdr:row>
      <xdr:rowOff>66675</xdr:rowOff>
    </xdr:from>
    <xdr:to>
      <xdr:col>7</xdr:col>
      <xdr:colOff>0</xdr:colOff>
      <xdr:row>278</xdr:row>
      <xdr:rowOff>114301</xdr:rowOff>
    </xdr:to>
    <xdr:sp macro="" textlink="">
      <xdr:nvSpPr>
        <xdr:cNvPr id="2" name="TextBox 1"/>
        <xdr:cNvSpPr txBox="1"/>
      </xdr:nvSpPr>
      <xdr:spPr>
        <a:xfrm>
          <a:off x="2486025" y="43786425"/>
          <a:ext cx="1781175" cy="13430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a:t>For M &amp;IE rates greater than $265, allocate 15%, 25% and 40% of the total to breakfast, lunch and dinner, respectively. The remainder is the incidental expense allowance.</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nference%20Cost%20Submission%20Form%20version%202018-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MISSION FORM"/>
      <sheetName val="Sheet A"/>
      <sheetName val="Certification"/>
      <sheetName val="Internal Communication"/>
      <sheetName val="Facility Comparison"/>
      <sheetName val="Job Aid"/>
      <sheetName val="M&amp;IE"/>
      <sheetName val="Drop-downs "/>
    </sheetNames>
    <sheetDataSet>
      <sheetData sheetId="0">
        <row r="56">
          <cell r="A56" t="str">
            <v>1.  Conference Meeting Space (including rooms for break-out sessions)</v>
          </cell>
        </row>
        <row r="57">
          <cell r="A57" t="str">
            <v>2.  Audio-visual Equipment and Services</v>
          </cell>
        </row>
        <row r="58">
          <cell r="A58" t="str">
            <v>3.  Printing and Distribution</v>
          </cell>
        </row>
        <row r="59">
          <cell r="A59" t="str">
            <v>4.  Meals Provided by  DOJ</v>
          </cell>
        </row>
        <row r="60">
          <cell r="A60" t="str">
            <v>a.   Breakfast</v>
          </cell>
        </row>
        <row r="61">
          <cell r="A61" t="str">
            <v>b.   Lunch</v>
          </cell>
        </row>
        <row r="62">
          <cell r="A62" t="str">
            <v>c.   Dinner</v>
          </cell>
        </row>
        <row r="63">
          <cell r="A63" t="str">
            <v>5.   Refreshments Provided by DOJ</v>
          </cell>
        </row>
        <row r="64">
          <cell r="A64" t="str">
            <v>6.   M&amp;IE for Attendees</v>
          </cell>
        </row>
        <row r="65">
          <cell r="A65" t="str">
            <v>7.   Lodging</v>
          </cell>
        </row>
        <row r="66">
          <cell r="A66" t="str">
            <v>8.   Common Carrier Transportation</v>
          </cell>
        </row>
        <row r="67">
          <cell r="A67" t="str">
            <v>9.   Local Transportation</v>
          </cell>
        </row>
        <row r="68">
          <cell r="A68" t="str">
            <v>10.  Conference Planner - Logistical</v>
          </cell>
        </row>
        <row r="69">
          <cell r="A69" t="str">
            <v xml:space="preserve">11.  Conference Planner - Programmatic </v>
          </cell>
        </row>
        <row r="70">
          <cell r="A70" t="str">
            <v>12.  Conference Trainer/Instructor/Presenter/Facilitator</v>
          </cell>
        </row>
        <row r="71">
          <cell r="A71" t="str">
            <v>13.  Other Costs: (Itemize Below)</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aoprals.state.gov/web920/per_diem.asp" TargetMode="External"/><Relationship Id="rId2" Type="http://schemas.openxmlformats.org/officeDocument/2006/relationships/hyperlink" Target="http://www.defensetravel.dod.mil/site/perdiemCalc.cfm" TargetMode="External"/><Relationship Id="rId1" Type="http://schemas.openxmlformats.org/officeDocument/2006/relationships/hyperlink" Target="http://www.gsa.gov/portal/category/21287"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F0"/>
  </sheetPr>
  <dimension ref="A1:T141"/>
  <sheetViews>
    <sheetView tabSelected="1" topLeftCell="A13" zoomScaleNormal="100" zoomScaleSheetLayoutView="100" zoomScalePageLayoutView="40" workbookViewId="0">
      <selection activeCell="B73" sqref="B73"/>
    </sheetView>
  </sheetViews>
  <sheetFormatPr defaultRowHeight="15.75" x14ac:dyDescent="0.2"/>
  <cols>
    <col min="1" max="1" width="42" style="15" customWidth="1"/>
    <col min="2" max="2" width="17.5703125" style="15" customWidth="1"/>
    <col min="3" max="3" width="18.85546875" style="15" customWidth="1"/>
    <col min="4" max="4" width="16.42578125" style="15" customWidth="1"/>
    <col min="5" max="5" width="17.140625" style="15" customWidth="1"/>
    <col min="6" max="6" width="1.140625" style="15" customWidth="1"/>
    <col min="7" max="7" width="16.28515625" style="16" customWidth="1"/>
    <col min="8" max="8" width="19" style="16" customWidth="1"/>
    <col min="9" max="9" width="16.28515625" style="16" customWidth="1"/>
    <col min="10" max="10" width="16.28515625" style="15" customWidth="1"/>
    <col min="11" max="11" width="39.42578125" style="15" customWidth="1"/>
    <col min="12" max="12" width="32.85546875" style="48" hidden="1" customWidth="1"/>
    <col min="13" max="13" width="32.85546875" style="15" hidden="1" customWidth="1"/>
    <col min="14" max="15" width="32.85546875" style="15" customWidth="1"/>
    <col min="16" max="18" width="32.85546875" style="250" hidden="1" customWidth="1"/>
    <col min="19" max="20" width="32.85546875" style="15" customWidth="1"/>
    <col min="21" max="16384" width="9.140625" style="15"/>
  </cols>
  <sheetData>
    <row r="1" spans="1:11" x14ac:dyDescent="0.2">
      <c r="A1" s="14"/>
    </row>
    <row r="2" spans="1:11" ht="49.5" customHeight="1" x14ac:dyDescent="0.2">
      <c r="A2" s="602" t="s">
        <v>604</v>
      </c>
      <c r="B2" s="602"/>
      <c r="C2" s="602"/>
      <c r="D2" s="602"/>
      <c r="E2" s="602"/>
      <c r="F2" s="602"/>
      <c r="G2" s="602"/>
      <c r="H2" s="602"/>
      <c r="I2" s="602"/>
      <c r="J2" s="602"/>
      <c r="K2" s="602"/>
    </row>
    <row r="3" spans="1:11" ht="21.75" customHeight="1" x14ac:dyDescent="0.2"/>
    <row r="4" spans="1:11" x14ac:dyDescent="0.2">
      <c r="A4" s="606" t="s">
        <v>508</v>
      </c>
      <c r="B4" s="606"/>
      <c r="C4" s="606"/>
      <c r="D4" s="606"/>
      <c r="E4" s="606"/>
      <c r="F4" s="606"/>
      <c r="G4" s="606"/>
      <c r="H4" s="606"/>
      <c r="I4" s="606"/>
      <c r="J4" s="606"/>
      <c r="K4" s="606"/>
    </row>
    <row r="5" spans="1:11" x14ac:dyDescent="0.2">
      <c r="A5" s="119" t="s">
        <v>509</v>
      </c>
      <c r="B5" s="99"/>
      <c r="C5" s="99"/>
      <c r="D5" s="99"/>
      <c r="E5" s="99"/>
      <c r="F5" s="99"/>
      <c r="G5" s="99"/>
      <c r="H5" s="99"/>
      <c r="I5" s="99"/>
      <c r="J5" s="99"/>
      <c r="K5" s="99"/>
    </row>
    <row r="6" spans="1:11" x14ac:dyDescent="0.2">
      <c r="A6" s="244" t="s">
        <v>510</v>
      </c>
      <c r="B6" s="99"/>
      <c r="C6" s="99"/>
      <c r="D6" s="99"/>
      <c r="E6" s="99"/>
      <c r="F6" s="99"/>
      <c r="G6" s="99"/>
      <c r="H6" s="99"/>
      <c r="I6" s="99"/>
      <c r="J6" s="99"/>
      <c r="K6" s="99"/>
    </row>
    <row r="7" spans="1:11" ht="9" customHeight="1" x14ac:dyDescent="0.2">
      <c r="A7" s="73"/>
      <c r="B7" s="73"/>
      <c r="C7" s="78"/>
      <c r="D7" s="78"/>
      <c r="E7" s="73"/>
      <c r="F7" s="88"/>
      <c r="G7" s="73"/>
      <c r="H7" s="78"/>
      <c r="I7" s="78"/>
      <c r="J7" s="73"/>
      <c r="K7" s="73"/>
    </row>
    <row r="8" spans="1:11" x14ac:dyDescent="0.2">
      <c r="A8" s="591" t="s">
        <v>446</v>
      </c>
      <c r="B8" s="592"/>
      <c r="C8" s="592"/>
      <c r="D8" s="592"/>
      <c r="E8" s="592"/>
      <c r="F8" s="592"/>
      <c r="G8" s="592"/>
      <c r="H8" s="592"/>
      <c r="I8" s="592"/>
      <c r="J8" s="593"/>
    </row>
    <row r="9" spans="1:11" x14ac:dyDescent="0.2">
      <c r="A9" s="106" t="s">
        <v>398</v>
      </c>
      <c r="B9" s="580"/>
      <c r="C9" s="580"/>
      <c r="D9" s="580"/>
      <c r="E9" s="580"/>
      <c r="F9" s="580"/>
      <c r="G9" s="580"/>
      <c r="H9" s="580"/>
      <c r="I9" s="580"/>
      <c r="J9" s="580"/>
    </row>
    <row r="10" spans="1:11" x14ac:dyDescent="0.2">
      <c r="A10" s="107" t="s">
        <v>399</v>
      </c>
      <c r="B10" s="581"/>
      <c r="C10" s="581"/>
      <c r="D10" s="581"/>
      <c r="E10" s="581"/>
      <c r="F10" s="581"/>
      <c r="G10" s="581"/>
      <c r="H10" s="581"/>
      <c r="I10" s="581"/>
      <c r="J10" s="581"/>
    </row>
    <row r="11" spans="1:11" x14ac:dyDescent="0.2">
      <c r="A11" s="106"/>
      <c r="B11" s="617"/>
      <c r="C11" s="618"/>
      <c r="D11" s="618"/>
      <c r="E11" s="618"/>
      <c r="F11" s="618"/>
      <c r="G11" s="618"/>
      <c r="H11" s="618"/>
      <c r="I11" s="618"/>
      <c r="J11" s="619"/>
    </row>
    <row r="12" spans="1:11" x14ac:dyDescent="0.2">
      <c r="A12" s="106"/>
      <c r="B12" s="620"/>
      <c r="C12" s="621"/>
      <c r="D12" s="621"/>
      <c r="E12" s="621"/>
      <c r="F12" s="621"/>
      <c r="G12" s="621"/>
      <c r="H12" s="621"/>
      <c r="I12" s="621"/>
      <c r="J12" s="622"/>
    </row>
    <row r="13" spans="1:11" x14ac:dyDescent="0.2">
      <c r="A13" s="105"/>
      <c r="B13" s="101"/>
      <c r="C13" s="101"/>
      <c r="D13" s="101"/>
      <c r="E13" s="101"/>
      <c r="F13" s="101"/>
      <c r="G13" s="102"/>
      <c r="H13" s="103"/>
      <c r="I13" s="103"/>
      <c r="J13" s="48"/>
    </row>
    <row r="14" spans="1:11" x14ac:dyDescent="0.2">
      <c r="A14" s="591" t="s">
        <v>447</v>
      </c>
      <c r="B14" s="592"/>
      <c r="C14" s="592"/>
      <c r="D14" s="592"/>
      <c r="E14" s="592"/>
      <c r="F14" s="592"/>
      <c r="G14" s="592"/>
      <c r="H14" s="592"/>
      <c r="I14" s="592"/>
      <c r="J14" s="593"/>
    </row>
    <row r="15" spans="1:11" ht="31.5" x14ac:dyDescent="0.2">
      <c r="A15" s="155" t="s">
        <v>572</v>
      </c>
      <c r="B15" s="626" t="s">
        <v>1031</v>
      </c>
      <c r="C15" s="627"/>
      <c r="D15" s="627"/>
      <c r="E15" s="627"/>
      <c r="F15" s="627"/>
      <c r="G15" s="627"/>
      <c r="H15" s="627"/>
      <c r="I15" s="627"/>
      <c r="J15" s="628"/>
    </row>
    <row r="16" spans="1:11" x14ac:dyDescent="0.2">
      <c r="A16" s="277" t="s">
        <v>610</v>
      </c>
      <c r="B16" s="629"/>
      <c r="C16" s="629"/>
      <c r="D16" s="629"/>
      <c r="E16" s="629"/>
      <c r="F16" s="629"/>
      <c r="G16" s="629"/>
      <c r="H16" s="629"/>
      <c r="I16" s="629"/>
      <c r="J16" s="629"/>
    </row>
    <row r="17" spans="1:20" ht="33" customHeight="1" x14ac:dyDescent="0.2">
      <c r="A17" s="277" t="s">
        <v>611</v>
      </c>
      <c r="B17" s="629"/>
      <c r="C17" s="631"/>
      <c r="D17" s="631"/>
      <c r="E17" s="632" t="s">
        <v>612</v>
      </c>
      <c r="F17" s="633"/>
      <c r="G17" s="634"/>
      <c r="H17" s="635"/>
      <c r="I17" s="635"/>
      <c r="J17" s="636"/>
    </row>
    <row r="18" spans="1:20" ht="33" customHeight="1" x14ac:dyDescent="0.2">
      <c r="A18" s="277" t="s">
        <v>614</v>
      </c>
      <c r="B18" s="629"/>
      <c r="C18" s="631"/>
      <c r="D18" s="631"/>
      <c r="E18" s="632" t="s">
        <v>613</v>
      </c>
      <c r="F18" s="633"/>
      <c r="G18" s="634"/>
      <c r="H18" s="635"/>
      <c r="I18" s="635"/>
      <c r="J18" s="636"/>
    </row>
    <row r="19" spans="1:20" ht="47.25" x14ac:dyDescent="0.2">
      <c r="A19" s="104"/>
      <c r="B19" s="268" t="s">
        <v>605</v>
      </c>
      <c r="C19" s="274" t="e">
        <f>D77/B44</f>
        <v>#DIV/0!</v>
      </c>
      <c r="D19" s="268" t="s">
        <v>606</v>
      </c>
      <c r="E19" s="637" t="e">
        <f>I77/G44</f>
        <v>#DIV/0!</v>
      </c>
      <c r="F19" s="638"/>
      <c r="G19" s="269" t="s">
        <v>607</v>
      </c>
      <c r="H19" s="275"/>
      <c r="I19" s="269" t="s">
        <v>608</v>
      </c>
      <c r="J19" s="275"/>
      <c r="K19" s="276"/>
    </row>
    <row r="20" spans="1:20" x14ac:dyDescent="0.2">
      <c r="A20" s="607" t="s">
        <v>337</v>
      </c>
      <c r="B20" s="608"/>
      <c r="C20" s="608"/>
      <c r="D20" s="608"/>
      <c r="E20" s="608"/>
      <c r="F20" s="608"/>
      <c r="G20" s="608"/>
      <c r="H20" s="608"/>
      <c r="I20" s="608"/>
      <c r="J20" s="609"/>
    </row>
    <row r="21" spans="1:20" x14ac:dyDescent="0.2">
      <c r="A21" s="17" t="s">
        <v>529</v>
      </c>
      <c r="B21" s="596"/>
      <c r="C21" s="597"/>
      <c r="D21" s="597"/>
      <c r="E21" s="597"/>
      <c r="F21" s="597"/>
      <c r="G21" s="597"/>
      <c r="H21" s="597"/>
      <c r="I21" s="597"/>
      <c r="J21" s="598"/>
    </row>
    <row r="22" spans="1:20" x14ac:dyDescent="0.2">
      <c r="A22" s="17" t="s">
        <v>531</v>
      </c>
      <c r="B22" s="579" t="s">
        <v>478</v>
      </c>
      <c r="C22" s="579"/>
      <c r="D22" s="579"/>
      <c r="E22" s="579"/>
      <c r="F22" s="579"/>
      <c r="G22" s="579"/>
      <c r="H22" s="579"/>
      <c r="I22" s="579"/>
      <c r="J22" s="579"/>
    </row>
    <row r="23" spans="1:20" ht="31.5" x14ac:dyDescent="0.2">
      <c r="A23" s="17" t="s">
        <v>532</v>
      </c>
      <c r="B23" s="579" t="s">
        <v>390</v>
      </c>
      <c r="C23" s="579"/>
      <c r="D23" s="579"/>
      <c r="E23" s="579"/>
      <c r="F23" s="579"/>
      <c r="G23" s="579"/>
      <c r="H23" s="579"/>
      <c r="I23" s="579"/>
      <c r="J23" s="579"/>
    </row>
    <row r="24" spans="1:20" x14ac:dyDescent="0.2">
      <c r="A24" s="17" t="s">
        <v>533</v>
      </c>
      <c r="B24" s="579"/>
      <c r="C24" s="579"/>
      <c r="D24" s="579"/>
      <c r="E24" s="579"/>
      <c r="F24" s="579"/>
      <c r="G24" s="579"/>
      <c r="H24" s="579"/>
      <c r="I24" s="579"/>
      <c r="J24" s="579"/>
    </row>
    <row r="25" spans="1:20" ht="47.25" x14ac:dyDescent="0.2">
      <c r="A25" s="17" t="s">
        <v>506</v>
      </c>
      <c r="B25" s="596"/>
      <c r="C25" s="597"/>
      <c r="D25" s="597"/>
      <c r="E25" s="597"/>
      <c r="F25" s="597"/>
      <c r="G25" s="597"/>
      <c r="H25" s="597"/>
      <c r="I25" s="597"/>
      <c r="J25" s="598"/>
      <c r="K25" s="70"/>
    </row>
    <row r="26" spans="1:20" ht="31.5" x14ac:dyDescent="0.2">
      <c r="A26" s="17" t="s">
        <v>534</v>
      </c>
      <c r="B26" s="579"/>
      <c r="C26" s="579"/>
      <c r="D26" s="579"/>
      <c r="E26" s="579"/>
      <c r="F26" s="579"/>
      <c r="G26" s="579"/>
      <c r="H26" s="579"/>
      <c r="I26" s="579"/>
      <c r="J26" s="579"/>
      <c r="K26" s="245"/>
      <c r="N26" s="18"/>
      <c r="O26" s="18"/>
      <c r="P26" s="251"/>
      <c r="Q26" s="251"/>
      <c r="R26" s="251"/>
      <c r="S26" s="18"/>
      <c r="T26" s="18"/>
    </row>
    <row r="27" spans="1:20" ht="44.25" customHeight="1" x14ac:dyDescent="0.2">
      <c r="A27" s="17" t="s">
        <v>535</v>
      </c>
      <c r="B27" s="596" t="s">
        <v>2</v>
      </c>
      <c r="C27" s="597"/>
      <c r="D27" s="597"/>
      <c r="E27" s="597"/>
      <c r="F27" s="597"/>
      <c r="G27" s="597"/>
      <c r="H27" s="597"/>
      <c r="I27" s="597"/>
      <c r="J27" s="598"/>
      <c r="K27" s="273" t="s">
        <v>609</v>
      </c>
      <c r="L27" s="270"/>
      <c r="M27" s="270"/>
      <c r="N27" s="271"/>
      <c r="O27" s="271"/>
      <c r="P27" s="271"/>
      <c r="Q27" s="271"/>
      <c r="R27" s="271"/>
      <c r="S27" s="271"/>
      <c r="T27" s="18"/>
    </row>
    <row r="28" spans="1:20" ht="46.5" customHeight="1" x14ac:dyDescent="0.2">
      <c r="A28" s="17" t="s">
        <v>551</v>
      </c>
      <c r="B28" s="603"/>
      <c r="C28" s="604"/>
      <c r="D28" s="604"/>
      <c r="E28" s="604"/>
      <c r="F28" s="604"/>
      <c r="G28" s="604"/>
      <c r="H28" s="604"/>
      <c r="I28" s="604"/>
      <c r="J28" s="605"/>
      <c r="K28" s="266"/>
      <c r="L28" s="267"/>
      <c r="M28" s="267"/>
      <c r="N28" s="272"/>
      <c r="O28" s="272"/>
      <c r="P28" s="272"/>
      <c r="Q28" s="272"/>
      <c r="R28" s="272"/>
      <c r="S28" s="272"/>
      <c r="T28" s="18"/>
    </row>
    <row r="29" spans="1:20" x14ac:dyDescent="0.2">
      <c r="A29" s="17" t="s">
        <v>553</v>
      </c>
      <c r="B29" s="614"/>
      <c r="C29" s="615"/>
      <c r="D29" s="615"/>
      <c r="E29" s="615"/>
      <c r="F29" s="615"/>
      <c r="G29" s="615"/>
      <c r="H29" s="615"/>
      <c r="I29" s="615"/>
      <c r="J29" s="616"/>
      <c r="K29" s="36"/>
      <c r="N29" s="18"/>
      <c r="O29" s="18"/>
      <c r="P29" s="251"/>
      <c r="Q29" s="251"/>
      <c r="R29" s="251"/>
      <c r="S29" s="18"/>
      <c r="T29" s="18"/>
    </row>
    <row r="30" spans="1:20" x14ac:dyDescent="0.2">
      <c r="A30" s="17" t="s">
        <v>554</v>
      </c>
      <c r="B30" s="614"/>
      <c r="C30" s="615"/>
      <c r="D30" s="615"/>
      <c r="E30" s="615"/>
      <c r="F30" s="615"/>
      <c r="G30" s="615"/>
      <c r="H30" s="615"/>
      <c r="I30" s="615"/>
      <c r="J30" s="616"/>
      <c r="K30" s="36"/>
    </row>
    <row r="31" spans="1:20" x14ac:dyDescent="0.2">
      <c r="A31" s="17" t="s">
        <v>559</v>
      </c>
      <c r="B31" s="579"/>
      <c r="C31" s="579"/>
      <c r="D31" s="579"/>
      <c r="E31" s="579"/>
      <c r="F31" s="579"/>
      <c r="G31" s="579"/>
      <c r="H31" s="579"/>
      <c r="I31" s="579"/>
      <c r="J31" s="579"/>
      <c r="K31" s="165" t="str">
        <f>IFERROR(VLOOKUP(B31,'Drop-downs '!E4:F256,2,FALSE),"Blank")</f>
        <v>Blank</v>
      </c>
    </row>
    <row r="32" spans="1:20" ht="31.5" x14ac:dyDescent="0.2">
      <c r="A32" s="17" t="s">
        <v>536</v>
      </c>
      <c r="B32" s="579"/>
      <c r="C32" s="579"/>
      <c r="D32" s="579"/>
      <c r="E32" s="579"/>
      <c r="F32" s="579"/>
      <c r="G32" s="579"/>
      <c r="H32" s="579"/>
      <c r="I32" s="579"/>
      <c r="J32" s="579"/>
      <c r="K32" s="31"/>
    </row>
    <row r="33" spans="1:12" x14ac:dyDescent="0.2">
      <c r="A33" s="17" t="s">
        <v>530</v>
      </c>
      <c r="B33" s="596"/>
      <c r="C33" s="597"/>
      <c r="D33" s="597"/>
      <c r="E33" s="597"/>
      <c r="F33" s="597"/>
      <c r="G33" s="597"/>
      <c r="H33" s="597"/>
      <c r="I33" s="597"/>
      <c r="J33" s="598"/>
      <c r="K33" s="31"/>
    </row>
    <row r="34" spans="1:12" ht="61.5" customHeight="1" x14ac:dyDescent="0.2">
      <c r="A34" s="17" t="s">
        <v>451</v>
      </c>
      <c r="B34" s="579"/>
      <c r="C34" s="579"/>
      <c r="D34" s="579"/>
      <c r="E34" s="579"/>
      <c r="F34" s="579"/>
      <c r="G34" s="579"/>
      <c r="H34" s="579"/>
      <c r="I34" s="579"/>
      <c r="J34" s="579"/>
      <c r="K34" s="31"/>
    </row>
    <row r="35" spans="1:12" x14ac:dyDescent="0.2">
      <c r="A35" s="17" t="s">
        <v>433</v>
      </c>
      <c r="B35" s="579"/>
      <c r="C35" s="579"/>
      <c r="D35" s="579"/>
      <c r="E35" s="579"/>
      <c r="F35" s="579"/>
      <c r="G35" s="579"/>
      <c r="H35" s="579"/>
      <c r="I35" s="579"/>
      <c r="J35" s="579"/>
      <c r="K35" s="31"/>
    </row>
    <row r="36" spans="1:12" x14ac:dyDescent="0.2">
      <c r="A36" s="17" t="s">
        <v>560</v>
      </c>
      <c r="B36" s="579"/>
      <c r="C36" s="579"/>
      <c r="D36" s="579"/>
      <c r="E36" s="579"/>
      <c r="F36" s="579"/>
      <c r="G36" s="579"/>
      <c r="H36" s="579"/>
      <c r="I36" s="579"/>
      <c r="J36" s="579"/>
      <c r="K36" s="31"/>
    </row>
    <row r="37" spans="1:12" ht="31.5" x14ac:dyDescent="0.2">
      <c r="A37" s="17" t="s">
        <v>537</v>
      </c>
      <c r="B37" s="579"/>
      <c r="C37" s="579"/>
      <c r="D37" s="579"/>
      <c r="E37" s="579"/>
      <c r="F37" s="579"/>
      <c r="G37" s="579"/>
      <c r="H37" s="579"/>
      <c r="I37" s="579"/>
      <c r="J37" s="579"/>
      <c r="K37" s="31"/>
    </row>
    <row r="38" spans="1:12" ht="31.5" x14ac:dyDescent="0.2">
      <c r="A38" s="17" t="s">
        <v>538</v>
      </c>
      <c r="B38" s="596"/>
      <c r="C38" s="597"/>
      <c r="D38" s="597"/>
      <c r="E38" s="597"/>
      <c r="F38" s="597"/>
      <c r="G38" s="597"/>
      <c r="H38" s="597"/>
      <c r="I38" s="597"/>
      <c r="J38" s="598"/>
      <c r="K38" s="35"/>
    </row>
    <row r="39" spans="1:12" ht="31.5" x14ac:dyDescent="0.2">
      <c r="A39" s="55" t="s">
        <v>561</v>
      </c>
      <c r="B39" s="623"/>
      <c r="C39" s="624"/>
      <c r="D39" s="624"/>
      <c r="E39" s="624"/>
      <c r="F39" s="624"/>
      <c r="G39" s="624"/>
      <c r="H39" s="624"/>
      <c r="I39" s="624"/>
      <c r="J39" s="625"/>
      <c r="K39" s="246" t="e">
        <f>IF(AND(B37="Non-Federal",B41/B44&gt;50%),"YES","NO")</f>
        <v>#DIV/0!</v>
      </c>
      <c r="L39" s="156" t="e">
        <f>IF(AND(B37="Non-Federal",G41/G44&gt;50%),"Yes","No")</f>
        <v>#DIV/0!</v>
      </c>
    </row>
    <row r="40" spans="1:12" ht="15.75" customHeight="1" x14ac:dyDescent="0.2">
      <c r="A40" s="108"/>
      <c r="B40" s="611" t="s">
        <v>367</v>
      </c>
      <c r="C40" s="612"/>
      <c r="D40" s="612"/>
      <c r="E40" s="613"/>
      <c r="F40" s="128"/>
      <c r="G40" s="599" t="s">
        <v>368</v>
      </c>
      <c r="H40" s="600"/>
      <c r="I40" s="600"/>
      <c r="J40" s="601"/>
      <c r="K40" s="35"/>
    </row>
    <row r="41" spans="1:12" x14ac:dyDescent="0.2">
      <c r="A41" s="17" t="s">
        <v>434</v>
      </c>
      <c r="B41" s="610"/>
      <c r="C41" s="594"/>
      <c r="D41" s="594"/>
      <c r="E41" s="595"/>
      <c r="F41" s="98"/>
      <c r="G41" s="594"/>
      <c r="H41" s="594"/>
      <c r="I41" s="594"/>
      <c r="J41" s="595"/>
      <c r="K41" s="35"/>
    </row>
    <row r="42" spans="1:12" x14ac:dyDescent="0.2">
      <c r="A42" s="17" t="s">
        <v>435</v>
      </c>
      <c r="B42" s="610"/>
      <c r="C42" s="594"/>
      <c r="D42" s="594"/>
      <c r="E42" s="595"/>
      <c r="F42" s="98"/>
      <c r="G42" s="595"/>
      <c r="H42" s="630"/>
      <c r="I42" s="630"/>
      <c r="J42" s="630"/>
      <c r="K42" s="35"/>
    </row>
    <row r="43" spans="1:12" x14ac:dyDescent="0.2">
      <c r="A43" s="17" t="s">
        <v>436</v>
      </c>
      <c r="B43" s="610"/>
      <c r="C43" s="594"/>
      <c r="D43" s="594"/>
      <c r="E43" s="595"/>
      <c r="F43" s="98"/>
      <c r="G43" s="595"/>
      <c r="H43" s="630"/>
      <c r="I43" s="630"/>
      <c r="J43" s="630"/>
      <c r="K43" s="247"/>
    </row>
    <row r="44" spans="1:12" ht="30.75" x14ac:dyDescent="0.2">
      <c r="A44" s="17" t="s">
        <v>448</v>
      </c>
      <c r="B44" s="639">
        <f>SUM(B41:E43)</f>
        <v>0</v>
      </c>
      <c r="C44" s="639"/>
      <c r="D44" s="639"/>
      <c r="E44" s="639"/>
      <c r="F44" s="98"/>
      <c r="G44" s="646">
        <f>SUM(G41:G43)</f>
        <v>0</v>
      </c>
      <c r="H44" s="639"/>
      <c r="I44" s="639"/>
      <c r="J44" s="639"/>
      <c r="K44" s="35"/>
    </row>
    <row r="45" spans="1:12" ht="31.5" x14ac:dyDescent="0.2">
      <c r="A45" s="17" t="s">
        <v>562</v>
      </c>
      <c r="B45" s="594"/>
      <c r="C45" s="594"/>
      <c r="D45" s="594"/>
      <c r="E45" s="595"/>
      <c r="F45" s="98"/>
      <c r="G45" s="594"/>
      <c r="H45" s="594"/>
      <c r="I45" s="594"/>
      <c r="J45" s="595"/>
      <c r="K45" s="35"/>
    </row>
    <row r="46" spans="1:12" ht="30.75" x14ac:dyDescent="0.2">
      <c r="A46" s="17" t="s">
        <v>516</v>
      </c>
      <c r="B46" s="650">
        <f>D77</f>
        <v>0</v>
      </c>
      <c r="C46" s="651"/>
      <c r="D46" s="651"/>
      <c r="E46" s="640"/>
      <c r="F46" s="93"/>
      <c r="G46" s="640">
        <f>I77</f>
        <v>0</v>
      </c>
      <c r="H46" s="641"/>
      <c r="I46" s="641"/>
      <c r="J46" s="641"/>
      <c r="K46" s="247"/>
    </row>
    <row r="47" spans="1:12" ht="45" customHeight="1" x14ac:dyDescent="0.2">
      <c r="A47" s="121" t="s">
        <v>550</v>
      </c>
      <c r="B47" s="658" t="str">
        <f>IFERROR(IF(B23="Conference Report",L39,K39),"PLEASE PROVIDE NUMBER OF ATTENDEES")</f>
        <v>PLEASE PROVIDE NUMBER OF ATTENDEES</v>
      </c>
      <c r="C47" s="659"/>
      <c r="D47" s="659"/>
      <c r="E47" s="659"/>
      <c r="F47" s="659"/>
      <c r="G47" s="659"/>
      <c r="H47" s="659"/>
      <c r="I47" s="659"/>
      <c r="J47" s="646"/>
      <c r="K47" s="35"/>
    </row>
    <row r="48" spans="1:12" ht="6" customHeight="1" x14ac:dyDescent="0.2">
      <c r="A48" s="72"/>
      <c r="B48" s="75"/>
      <c r="C48" s="75"/>
      <c r="D48" s="75"/>
      <c r="E48" s="75"/>
      <c r="F48" s="75"/>
      <c r="G48" s="75"/>
      <c r="H48" s="75"/>
      <c r="I48" s="75"/>
      <c r="J48" s="75"/>
      <c r="K48" s="35"/>
    </row>
    <row r="49" spans="1:19" x14ac:dyDescent="0.2">
      <c r="A49" s="582" t="s">
        <v>402</v>
      </c>
      <c r="B49" s="582"/>
      <c r="C49" s="582"/>
      <c r="D49" s="582"/>
      <c r="E49" s="582"/>
      <c r="F49" s="582"/>
      <c r="G49" s="582"/>
      <c r="H49" s="582"/>
      <c r="I49" s="582"/>
      <c r="J49" s="582"/>
      <c r="K49" s="35"/>
    </row>
    <row r="50" spans="1:19" ht="40.5" customHeight="1" x14ac:dyDescent="0.2">
      <c r="A50" s="20" t="s">
        <v>449</v>
      </c>
      <c r="B50" s="579"/>
      <c r="C50" s="579"/>
      <c r="D50" s="579"/>
      <c r="E50" s="579"/>
      <c r="F50" s="579"/>
      <c r="G50" s="579"/>
      <c r="H50" s="579"/>
      <c r="I50" s="579"/>
      <c r="J50" s="579"/>
      <c r="K50" s="34"/>
    </row>
    <row r="51" spans="1:19" ht="43.5" customHeight="1" x14ac:dyDescent="0.2">
      <c r="A51" s="17" t="s">
        <v>450</v>
      </c>
      <c r="B51" s="579"/>
      <c r="C51" s="579"/>
      <c r="D51" s="579"/>
      <c r="E51" s="579"/>
      <c r="F51" s="579"/>
      <c r="G51" s="579"/>
      <c r="H51" s="579"/>
      <c r="I51" s="579"/>
      <c r="J51" s="579"/>
      <c r="K51" s="34"/>
    </row>
    <row r="52" spans="1:19" ht="6.75" customHeight="1" x14ac:dyDescent="0.2">
      <c r="A52" s="100"/>
      <c r="B52" s="74"/>
      <c r="C52" s="74"/>
      <c r="D52" s="74"/>
      <c r="E52" s="74"/>
      <c r="F52" s="74"/>
      <c r="G52" s="74"/>
      <c r="H52" s="74"/>
      <c r="I52" s="74"/>
      <c r="J52" s="74"/>
    </row>
    <row r="53" spans="1:19" ht="19.5" x14ac:dyDescent="0.2">
      <c r="A53" s="660" t="s">
        <v>432</v>
      </c>
      <c r="B53" s="660"/>
      <c r="C53" s="660"/>
      <c r="D53" s="660"/>
      <c r="E53" s="660"/>
      <c r="F53" s="660"/>
      <c r="G53" s="660"/>
      <c r="H53" s="660"/>
      <c r="I53" s="660"/>
      <c r="J53" s="660"/>
      <c r="K53" s="660"/>
    </row>
    <row r="54" spans="1:19" s="18" customFormat="1" ht="18.75" customHeight="1" x14ac:dyDescent="0.2">
      <c r="A54" s="654" t="s">
        <v>422</v>
      </c>
      <c r="B54" s="652" t="s">
        <v>367</v>
      </c>
      <c r="C54" s="653"/>
      <c r="D54" s="653"/>
      <c r="E54" s="653"/>
      <c r="F54" s="91"/>
      <c r="G54" s="656" t="s">
        <v>388</v>
      </c>
      <c r="H54" s="656"/>
      <c r="I54" s="656"/>
      <c r="J54" s="656"/>
      <c r="K54" s="657"/>
      <c r="L54" s="86"/>
      <c r="P54" s="251"/>
      <c r="Q54" s="251"/>
      <c r="R54" s="251"/>
    </row>
    <row r="55" spans="1:19" ht="96" customHeight="1" x14ac:dyDescent="0.2">
      <c r="A55" s="655"/>
      <c r="B55" s="109" t="s">
        <v>437</v>
      </c>
      <c r="C55" s="109" t="s">
        <v>539</v>
      </c>
      <c r="D55" s="109" t="s">
        <v>439</v>
      </c>
      <c r="E55" s="109" t="s">
        <v>440</v>
      </c>
      <c r="F55" s="120"/>
      <c r="G55" s="110" t="s">
        <v>438</v>
      </c>
      <c r="H55" s="109" t="s">
        <v>540</v>
      </c>
      <c r="I55" s="109" t="s">
        <v>441</v>
      </c>
      <c r="J55" s="111" t="s">
        <v>442</v>
      </c>
      <c r="K55" s="109" t="s">
        <v>577</v>
      </c>
      <c r="L55" s="96"/>
      <c r="M55" s="97"/>
      <c r="N55" s="97"/>
      <c r="O55" s="97"/>
      <c r="P55" s="252"/>
      <c r="Q55" s="252"/>
      <c r="R55" s="252"/>
      <c r="S55" s="97"/>
    </row>
    <row r="56" spans="1:19" ht="31.5" x14ac:dyDescent="0.2">
      <c r="A56" s="20" t="s">
        <v>387</v>
      </c>
      <c r="B56" s="21"/>
      <c r="C56" s="21"/>
      <c r="D56" s="76">
        <f>B56+C56</f>
        <v>0</v>
      </c>
      <c r="E56" s="79">
        <f>IF($D$77=0,0%,D56/$D$77)</f>
        <v>0</v>
      </c>
      <c r="F56" s="92"/>
      <c r="G56" s="89"/>
      <c r="H56" s="80"/>
      <c r="I56" s="133">
        <f>G56+H56</f>
        <v>0</v>
      </c>
      <c r="J56" s="56">
        <f>I56-D56</f>
        <v>0</v>
      </c>
      <c r="K56" s="87"/>
      <c r="L56" s="67" t="str">
        <f>IF(AND(M56&lt;&gt;0,SUM(D56:D57)&gt;D92),"Yes","No")</f>
        <v>No</v>
      </c>
      <c r="M56" s="168">
        <f>SUM(D56:D57+I56:I57)</f>
        <v>0</v>
      </c>
      <c r="N56" s="70"/>
      <c r="O56" s="97"/>
      <c r="P56" s="254" t="e">
        <f>IF(AND(Q56="TRUE",R56="TRUE"),"TRUE","FALSE")</f>
        <v>#DIV/0!</v>
      </c>
      <c r="Q56" s="252" t="str">
        <f>IF(J56&gt;1000,"TRUE","FALSE")</f>
        <v>FALSE</v>
      </c>
      <c r="R56" s="252" t="e">
        <f>IF(AND(I56&gt;0,D56&lt;1),"TRUE",IF((J56/D56)&gt;0.1,"TRUE","FALSE"))</f>
        <v>#DIV/0!</v>
      </c>
      <c r="S56" s="97"/>
    </row>
    <row r="57" spans="1:19" x14ac:dyDescent="0.2">
      <c r="A57" s="20" t="s">
        <v>514</v>
      </c>
      <c r="B57" s="21"/>
      <c r="C57" s="22"/>
      <c r="D57" s="33">
        <f>B57+C57</f>
        <v>0</v>
      </c>
      <c r="E57" s="79">
        <f>IF($D$77=0,0%,D57/$D$77)</f>
        <v>0</v>
      </c>
      <c r="F57" s="92"/>
      <c r="G57" s="136"/>
      <c r="H57" s="137"/>
      <c r="I57" s="57">
        <f>G57+H57</f>
        <v>0</v>
      </c>
      <c r="J57" s="57">
        <f t="shared" ref="J57:J76" si="0">I57-D57</f>
        <v>0</v>
      </c>
      <c r="K57" s="87"/>
      <c r="L57" s="67"/>
      <c r="M57" s="97"/>
      <c r="N57" s="70"/>
      <c r="O57" s="97"/>
      <c r="P57" s="254" t="e">
        <f t="shared" ref="P57:P77" si="1">IF(AND(Q57="TRUE",R57="TRUE"),"TRUE","FALSE")</f>
        <v>#DIV/0!</v>
      </c>
      <c r="Q57" s="252" t="str">
        <f>IF(J57&gt;1000,"TRUE","FALSE")</f>
        <v>FALSE</v>
      </c>
      <c r="R57" s="252" t="e">
        <f>IF(AND(I57&gt;0,D57&lt;1),"TRUE",IF((J57/D57)&gt;0.1,"TRUE","FALSE"))</f>
        <v>#DIV/0!</v>
      </c>
      <c r="S57" s="97"/>
    </row>
    <row r="58" spans="1:19" x14ac:dyDescent="0.2">
      <c r="A58" s="20" t="s">
        <v>358</v>
      </c>
      <c r="B58" s="21"/>
      <c r="C58" s="22"/>
      <c r="D58" s="33">
        <f>B58+C58</f>
        <v>0</v>
      </c>
      <c r="E58" s="79">
        <f>IF($D$77=0,0%,D58/$D$77)</f>
        <v>0</v>
      </c>
      <c r="F58" s="92"/>
      <c r="G58" s="136"/>
      <c r="H58" s="137"/>
      <c r="I58" s="57">
        <f>G58+H58</f>
        <v>0</v>
      </c>
      <c r="J58" s="57">
        <f t="shared" si="0"/>
        <v>0</v>
      </c>
      <c r="K58" s="87"/>
      <c r="L58" s="67"/>
      <c r="M58" s="97"/>
      <c r="N58" s="70"/>
      <c r="O58" s="97"/>
      <c r="P58" s="254" t="e">
        <f t="shared" si="1"/>
        <v>#DIV/0!</v>
      </c>
      <c r="Q58" s="252" t="str">
        <f>IF(J58&gt;1000,"TRUE","FALSE")</f>
        <v>FALSE</v>
      </c>
      <c r="R58" s="252" t="e">
        <f>IF(AND(I58&gt;0,D58&lt;1),"TRUE",IF((J58/D58)&gt;0.1,"TRUE","FALSE"))</f>
        <v>#DIV/0!</v>
      </c>
      <c r="S58" s="97"/>
    </row>
    <row r="59" spans="1:19" x14ac:dyDescent="0.2">
      <c r="A59" s="20" t="s">
        <v>507</v>
      </c>
      <c r="B59" s="23"/>
      <c r="C59" s="23"/>
      <c r="D59" s="23"/>
      <c r="E59" s="24"/>
      <c r="F59" s="92"/>
      <c r="G59" s="138"/>
      <c r="H59" s="139"/>
      <c r="I59" s="58"/>
      <c r="J59" s="58"/>
      <c r="K59" s="60"/>
      <c r="L59" s="67" t="str">
        <f>IFERROR(IF(AND(M59&lt;&gt;0,(D60+D61+D62)),"Yes","No"),"SELECT PER DIEM")</f>
        <v>No</v>
      </c>
      <c r="M59" s="167">
        <f>SUM(D60:D62)+SUM(I60:I62)</f>
        <v>0</v>
      </c>
      <c r="N59" s="70"/>
      <c r="O59" s="97"/>
      <c r="P59" s="254"/>
      <c r="Q59" s="252"/>
      <c r="R59" s="252"/>
      <c r="S59" s="97"/>
    </row>
    <row r="60" spans="1:19" x14ac:dyDescent="0.2">
      <c r="A60" s="25" t="s">
        <v>354</v>
      </c>
      <c r="B60" s="22"/>
      <c r="C60" s="22"/>
      <c r="D60" s="33">
        <f>B60+C60</f>
        <v>0</v>
      </c>
      <c r="E60" s="79">
        <f t="shared" ref="E60:E70" si="2">IF($D$77=0,0%,D60/$D$77)</f>
        <v>0</v>
      </c>
      <c r="F60" s="92"/>
      <c r="G60" s="136"/>
      <c r="H60" s="137"/>
      <c r="I60" s="57">
        <f>G60+H60</f>
        <v>0</v>
      </c>
      <c r="J60" s="57">
        <f t="shared" si="0"/>
        <v>0</v>
      </c>
      <c r="K60" s="87"/>
      <c r="L60" s="67"/>
      <c r="M60" s="97"/>
      <c r="N60" s="70"/>
      <c r="O60" s="97"/>
      <c r="P60" s="254" t="e">
        <f t="shared" si="1"/>
        <v>#DIV/0!</v>
      </c>
      <c r="Q60" s="252" t="str">
        <f t="shared" ref="Q60:Q70" si="3">IF(J60&gt;1000,"TRUE","FALSE")</f>
        <v>FALSE</v>
      </c>
      <c r="R60" s="252" t="e">
        <f t="shared" ref="R60:R70" si="4">IF(AND(I60&gt;0,D60&lt;1),"TRUE",IF((J60/D60)&gt;0.1,"TRUE","FALSE"))</f>
        <v>#DIV/0!</v>
      </c>
      <c r="S60" s="97"/>
    </row>
    <row r="61" spans="1:19" x14ac:dyDescent="0.2">
      <c r="A61" s="25" t="s">
        <v>355</v>
      </c>
      <c r="B61" s="22"/>
      <c r="C61" s="22"/>
      <c r="D61" s="33">
        <f t="shared" ref="D61:D69" si="5">B61+C61</f>
        <v>0</v>
      </c>
      <c r="E61" s="79">
        <f t="shared" si="2"/>
        <v>0</v>
      </c>
      <c r="F61" s="92"/>
      <c r="G61" s="136"/>
      <c r="H61" s="137"/>
      <c r="I61" s="57">
        <f t="shared" ref="I61:I70" si="6">G61+H61</f>
        <v>0</v>
      </c>
      <c r="J61" s="57">
        <f t="shared" si="0"/>
        <v>0</v>
      </c>
      <c r="K61" s="87"/>
      <c r="L61" s="67"/>
      <c r="M61" s="97"/>
      <c r="N61" s="70"/>
      <c r="O61" s="97"/>
      <c r="P61" s="254" t="e">
        <f>IF(AND(Q61="TRUE",R61="TRUE"),"TRUE","FALSE")</f>
        <v>#DIV/0!</v>
      </c>
      <c r="Q61" s="252" t="str">
        <f>IF(J61&gt;1000,"TRUE","FALSE")</f>
        <v>FALSE</v>
      </c>
      <c r="R61" s="252" t="e">
        <f>IF(AND(I61&gt;0,D61&lt;1),"TRUE",IF((J61/D61)&gt;0.1,"TRUE","FALSE"))</f>
        <v>#DIV/0!</v>
      </c>
      <c r="S61" s="97"/>
    </row>
    <row r="62" spans="1:19" x14ac:dyDescent="0.2">
      <c r="A62" s="25" t="s">
        <v>356</v>
      </c>
      <c r="B62" s="22"/>
      <c r="C62" s="22"/>
      <c r="D62" s="33">
        <f t="shared" si="5"/>
        <v>0</v>
      </c>
      <c r="E62" s="79">
        <f t="shared" si="2"/>
        <v>0</v>
      </c>
      <c r="F62" s="92"/>
      <c r="G62" s="136"/>
      <c r="H62" s="137"/>
      <c r="I62" s="57">
        <f t="shared" si="6"/>
        <v>0</v>
      </c>
      <c r="J62" s="57">
        <f t="shared" si="0"/>
        <v>0</v>
      </c>
      <c r="K62" s="87"/>
      <c r="L62" s="67"/>
      <c r="M62" s="97"/>
      <c r="N62" s="70"/>
      <c r="O62" s="97"/>
      <c r="P62" s="254" t="e">
        <f t="shared" si="1"/>
        <v>#DIV/0!</v>
      </c>
      <c r="Q62" s="252" t="str">
        <f>IF(J62&gt;1000,"TRUE","FALSE")</f>
        <v>FALSE</v>
      </c>
      <c r="R62" s="252" t="e">
        <f t="shared" si="4"/>
        <v>#DIV/0!</v>
      </c>
      <c r="S62" s="97"/>
    </row>
    <row r="63" spans="1:19" x14ac:dyDescent="0.2">
      <c r="A63" s="20" t="s">
        <v>515</v>
      </c>
      <c r="B63" s="22"/>
      <c r="C63" s="22"/>
      <c r="D63" s="33">
        <f t="shared" si="5"/>
        <v>0</v>
      </c>
      <c r="E63" s="79">
        <f t="shared" si="2"/>
        <v>0</v>
      </c>
      <c r="F63" s="92"/>
      <c r="G63" s="136"/>
      <c r="H63" s="137"/>
      <c r="I63" s="57">
        <f t="shared" si="6"/>
        <v>0</v>
      </c>
      <c r="J63" s="57">
        <f t="shared" si="0"/>
        <v>0</v>
      </c>
      <c r="K63" s="87"/>
      <c r="L63" s="67" t="str">
        <f>IF(AND(M63&lt;&gt;0,D63&gt;0),"Yes","No")</f>
        <v>No</v>
      </c>
      <c r="M63" s="168">
        <f>SUM(D63+I63)</f>
        <v>0</v>
      </c>
      <c r="N63" s="70"/>
      <c r="O63" s="97"/>
      <c r="P63" s="254" t="e">
        <f t="shared" si="1"/>
        <v>#DIV/0!</v>
      </c>
      <c r="Q63" s="252" t="str">
        <f t="shared" si="3"/>
        <v>FALSE</v>
      </c>
      <c r="R63" s="252" t="e">
        <f t="shared" si="4"/>
        <v>#DIV/0!</v>
      </c>
      <c r="S63" s="97"/>
    </row>
    <row r="64" spans="1:19" x14ac:dyDescent="0.2">
      <c r="A64" s="20" t="s">
        <v>359</v>
      </c>
      <c r="B64" s="22"/>
      <c r="C64" s="22"/>
      <c r="D64" s="33">
        <f t="shared" si="5"/>
        <v>0</v>
      </c>
      <c r="E64" s="79">
        <f t="shared" si="2"/>
        <v>0</v>
      </c>
      <c r="F64" s="92"/>
      <c r="G64" s="136"/>
      <c r="H64" s="137"/>
      <c r="I64" s="57">
        <f t="shared" si="6"/>
        <v>0</v>
      </c>
      <c r="J64" s="57">
        <f t="shared" si="0"/>
        <v>0</v>
      </c>
      <c r="K64" s="87"/>
      <c r="L64" s="67"/>
      <c r="M64" s="97"/>
      <c r="N64" s="70"/>
      <c r="O64" s="97"/>
      <c r="P64" s="254" t="e">
        <f t="shared" si="1"/>
        <v>#DIV/0!</v>
      </c>
      <c r="Q64" s="252" t="str">
        <f t="shared" si="3"/>
        <v>FALSE</v>
      </c>
      <c r="R64" s="252" t="e">
        <f t="shared" si="4"/>
        <v>#DIV/0!</v>
      </c>
      <c r="S64" s="97"/>
    </row>
    <row r="65" spans="1:19" x14ac:dyDescent="0.2">
      <c r="A65" s="20" t="s">
        <v>357</v>
      </c>
      <c r="B65" s="22"/>
      <c r="C65" s="22"/>
      <c r="D65" s="33">
        <f t="shared" si="5"/>
        <v>0</v>
      </c>
      <c r="E65" s="79">
        <f t="shared" si="2"/>
        <v>0</v>
      </c>
      <c r="F65" s="92"/>
      <c r="G65" s="136"/>
      <c r="H65" s="137"/>
      <c r="I65" s="57">
        <f t="shared" si="6"/>
        <v>0</v>
      </c>
      <c r="J65" s="57">
        <f t="shared" si="0"/>
        <v>0</v>
      </c>
      <c r="K65" s="87"/>
      <c r="L65" s="67"/>
      <c r="M65" s="97"/>
      <c r="N65" s="70"/>
      <c r="O65" s="97"/>
      <c r="P65" s="254" t="e">
        <f t="shared" si="1"/>
        <v>#DIV/0!</v>
      </c>
      <c r="Q65" s="252" t="str">
        <f t="shared" si="3"/>
        <v>FALSE</v>
      </c>
      <c r="R65" s="252" t="e">
        <f t="shared" si="4"/>
        <v>#DIV/0!</v>
      </c>
      <c r="S65" s="97"/>
    </row>
    <row r="66" spans="1:19" x14ac:dyDescent="0.2">
      <c r="A66" s="20" t="s">
        <v>444</v>
      </c>
      <c r="B66" s="22"/>
      <c r="C66" s="22"/>
      <c r="D66" s="33">
        <f t="shared" si="5"/>
        <v>0</v>
      </c>
      <c r="E66" s="79">
        <f t="shared" si="2"/>
        <v>0</v>
      </c>
      <c r="F66" s="92"/>
      <c r="G66" s="136"/>
      <c r="H66" s="137"/>
      <c r="I66" s="57">
        <f t="shared" si="6"/>
        <v>0</v>
      </c>
      <c r="J66" s="57">
        <f t="shared" si="0"/>
        <v>0</v>
      </c>
      <c r="K66" s="87"/>
      <c r="L66" s="67"/>
      <c r="M66" s="97"/>
      <c r="N66" s="70"/>
      <c r="O66" s="97"/>
      <c r="P66" s="254" t="e">
        <f t="shared" si="1"/>
        <v>#DIV/0!</v>
      </c>
      <c r="Q66" s="252" t="str">
        <f t="shared" si="3"/>
        <v>FALSE</v>
      </c>
      <c r="R66" s="252" t="e">
        <f t="shared" si="4"/>
        <v>#DIV/0!</v>
      </c>
      <c r="S66" s="97"/>
    </row>
    <row r="67" spans="1:19" x14ac:dyDescent="0.2">
      <c r="A67" s="20" t="s">
        <v>445</v>
      </c>
      <c r="B67" s="22"/>
      <c r="C67" s="22"/>
      <c r="D67" s="33">
        <f t="shared" si="5"/>
        <v>0</v>
      </c>
      <c r="E67" s="79">
        <f t="shared" si="2"/>
        <v>0</v>
      </c>
      <c r="F67" s="92"/>
      <c r="G67" s="136"/>
      <c r="H67" s="137"/>
      <c r="I67" s="57">
        <f t="shared" si="6"/>
        <v>0</v>
      </c>
      <c r="J67" s="57">
        <f t="shared" si="0"/>
        <v>0</v>
      </c>
      <c r="K67" s="87"/>
      <c r="L67" s="67"/>
      <c r="M67" s="97"/>
      <c r="N67" s="70"/>
      <c r="O67" s="97"/>
      <c r="P67" s="254" t="e">
        <f t="shared" si="1"/>
        <v>#DIV/0!</v>
      </c>
      <c r="Q67" s="252" t="str">
        <f t="shared" si="3"/>
        <v>FALSE</v>
      </c>
      <c r="R67" s="252" t="e">
        <f t="shared" si="4"/>
        <v>#DIV/0!</v>
      </c>
      <c r="S67" s="97"/>
    </row>
    <row r="68" spans="1:19" x14ac:dyDescent="0.2">
      <c r="A68" s="49" t="s">
        <v>363</v>
      </c>
      <c r="B68" s="22"/>
      <c r="C68" s="22"/>
      <c r="D68" s="33">
        <f t="shared" si="5"/>
        <v>0</v>
      </c>
      <c r="E68" s="79">
        <f t="shared" si="2"/>
        <v>0</v>
      </c>
      <c r="F68" s="92"/>
      <c r="G68" s="136"/>
      <c r="H68" s="137"/>
      <c r="I68" s="57">
        <f t="shared" si="6"/>
        <v>0</v>
      </c>
      <c r="J68" s="57">
        <f t="shared" si="0"/>
        <v>0</v>
      </c>
      <c r="K68" s="87"/>
      <c r="L68" s="67" t="str">
        <f>IF(AND(M68&lt;&gt;0,(D68+C64+C65+C66+C67)&gt;D93),"Yes","No")</f>
        <v>No</v>
      </c>
      <c r="M68" s="168">
        <f>SUM((D68+C64+C65+C66+C67)+(I68+H64+H65+H66+H67))</f>
        <v>0</v>
      </c>
      <c r="N68" s="70"/>
      <c r="O68" s="97"/>
      <c r="P68" s="254" t="e">
        <f t="shared" si="1"/>
        <v>#DIV/0!</v>
      </c>
      <c r="Q68" s="252" t="str">
        <f t="shared" si="3"/>
        <v>FALSE</v>
      </c>
      <c r="R68" s="252" t="e">
        <f t="shared" si="4"/>
        <v>#DIV/0!</v>
      </c>
      <c r="S68" s="97"/>
    </row>
    <row r="69" spans="1:19" x14ac:dyDescent="0.2">
      <c r="A69" s="49" t="s">
        <v>364</v>
      </c>
      <c r="B69" s="22"/>
      <c r="C69" s="22"/>
      <c r="D69" s="33">
        <f t="shared" si="5"/>
        <v>0</v>
      </c>
      <c r="E69" s="79">
        <f t="shared" si="2"/>
        <v>0</v>
      </c>
      <c r="F69" s="92"/>
      <c r="G69" s="136"/>
      <c r="H69" s="137"/>
      <c r="I69" s="57">
        <f t="shared" si="6"/>
        <v>0</v>
      </c>
      <c r="J69" s="57">
        <f t="shared" si="0"/>
        <v>0</v>
      </c>
      <c r="K69" s="87"/>
      <c r="L69" s="67" t="str">
        <f>IF(AND(M69&lt;&gt;0,D69&gt;D94),"Yes","No")</f>
        <v>No</v>
      </c>
      <c r="M69" s="168">
        <f>SUM(D69+I69)</f>
        <v>0</v>
      </c>
      <c r="N69" s="70"/>
      <c r="O69" s="97"/>
      <c r="P69" s="254" t="e">
        <f t="shared" si="1"/>
        <v>#DIV/0!</v>
      </c>
      <c r="Q69" s="252" t="str">
        <f t="shared" si="3"/>
        <v>FALSE</v>
      </c>
      <c r="R69" s="252" t="e">
        <f t="shared" si="4"/>
        <v>#DIV/0!</v>
      </c>
      <c r="S69" s="97"/>
    </row>
    <row r="70" spans="1:19" ht="31.5" x14ac:dyDescent="0.2">
      <c r="A70" s="132" t="s">
        <v>520</v>
      </c>
      <c r="B70" s="22"/>
      <c r="C70" s="22"/>
      <c r="D70" s="33">
        <f t="shared" ref="D70:D76" si="7">B70+C70</f>
        <v>0</v>
      </c>
      <c r="E70" s="79">
        <f t="shared" si="2"/>
        <v>0</v>
      </c>
      <c r="F70" s="92"/>
      <c r="G70" s="136"/>
      <c r="H70" s="137"/>
      <c r="I70" s="57">
        <f t="shared" si="6"/>
        <v>0</v>
      </c>
      <c r="J70" s="57">
        <f t="shared" si="0"/>
        <v>0</v>
      </c>
      <c r="K70" s="87"/>
      <c r="L70" s="67"/>
      <c r="M70" s="97"/>
      <c r="N70" s="70"/>
      <c r="O70" s="97"/>
      <c r="P70" s="254" t="e">
        <f t="shared" si="1"/>
        <v>#DIV/0!</v>
      </c>
      <c r="Q70" s="252" t="str">
        <f t="shared" si="3"/>
        <v>FALSE</v>
      </c>
      <c r="R70" s="252" t="e">
        <f t="shared" si="4"/>
        <v>#DIV/0!</v>
      </c>
      <c r="S70" s="97"/>
    </row>
    <row r="71" spans="1:19" x14ac:dyDescent="0.2">
      <c r="A71" s="17" t="s">
        <v>573</v>
      </c>
      <c r="B71" s="134"/>
      <c r="C71" s="134"/>
      <c r="D71" s="134"/>
      <c r="E71" s="26"/>
      <c r="F71" s="92"/>
      <c r="G71" s="134"/>
      <c r="H71" s="134"/>
      <c r="I71" s="134"/>
      <c r="J71" s="134"/>
      <c r="K71" s="60"/>
      <c r="M71" s="70"/>
      <c r="N71" s="70"/>
      <c r="O71" s="97"/>
      <c r="P71" s="254"/>
      <c r="Q71" s="252"/>
      <c r="R71" s="252"/>
      <c r="S71" s="97"/>
    </row>
    <row r="72" spans="1:19" x14ac:dyDescent="0.2">
      <c r="A72" s="27"/>
      <c r="B72" s="22"/>
      <c r="C72" s="22"/>
      <c r="D72" s="33">
        <f t="shared" si="7"/>
        <v>0</v>
      </c>
      <c r="E72" s="79">
        <f t="shared" ref="E72:E76" si="8">IF($D$77=0,0%,D72/$D$77)</f>
        <v>0</v>
      </c>
      <c r="F72" s="92"/>
      <c r="G72" s="136"/>
      <c r="H72" s="137"/>
      <c r="I72" s="57">
        <f>G72+H72</f>
        <v>0</v>
      </c>
      <c r="J72" s="57">
        <f t="shared" si="0"/>
        <v>0</v>
      </c>
      <c r="K72" s="87"/>
      <c r="O72" s="97"/>
      <c r="P72" s="254" t="e">
        <f t="shared" si="1"/>
        <v>#DIV/0!</v>
      </c>
      <c r="Q72" s="252" t="str">
        <f t="shared" ref="Q72:Q77" si="9">IF(J72&gt;1000,"TRUE","FALSE")</f>
        <v>FALSE</v>
      </c>
      <c r="R72" s="252" t="e">
        <f t="shared" ref="R72:R77" si="10">IF(AND(I72&gt;0,D72&lt;1),"TRUE",IF((J72/D72)&gt;0.1,"TRUE","FALSE"))</f>
        <v>#DIV/0!</v>
      </c>
      <c r="S72" s="97"/>
    </row>
    <row r="73" spans="1:19" x14ac:dyDescent="0.2">
      <c r="A73" s="27"/>
      <c r="B73" s="22"/>
      <c r="C73" s="22"/>
      <c r="D73" s="33">
        <f t="shared" si="7"/>
        <v>0</v>
      </c>
      <c r="E73" s="79">
        <f t="shared" si="8"/>
        <v>0</v>
      </c>
      <c r="F73" s="92"/>
      <c r="G73" s="136"/>
      <c r="H73" s="137"/>
      <c r="I73" s="57">
        <f>G73+H73</f>
        <v>0</v>
      </c>
      <c r="J73" s="57">
        <f t="shared" si="0"/>
        <v>0</v>
      </c>
      <c r="K73" s="87"/>
      <c r="O73" s="97"/>
      <c r="P73" s="254" t="e">
        <f t="shared" si="1"/>
        <v>#DIV/0!</v>
      </c>
      <c r="Q73" s="252" t="str">
        <f t="shared" si="9"/>
        <v>FALSE</v>
      </c>
      <c r="R73" s="252" t="e">
        <f t="shared" si="10"/>
        <v>#DIV/0!</v>
      </c>
      <c r="S73" s="97"/>
    </row>
    <row r="74" spans="1:19" x14ac:dyDescent="0.2">
      <c r="A74" s="27"/>
      <c r="B74" s="22"/>
      <c r="C74" s="22"/>
      <c r="D74" s="33">
        <f t="shared" si="7"/>
        <v>0</v>
      </c>
      <c r="E74" s="79">
        <f t="shared" si="8"/>
        <v>0</v>
      </c>
      <c r="F74" s="92"/>
      <c r="G74" s="136"/>
      <c r="H74" s="137"/>
      <c r="I74" s="57">
        <f>G74+H74</f>
        <v>0</v>
      </c>
      <c r="J74" s="57">
        <f t="shared" si="0"/>
        <v>0</v>
      </c>
      <c r="K74" s="87"/>
      <c r="O74" s="97"/>
      <c r="P74" s="254" t="e">
        <f t="shared" si="1"/>
        <v>#DIV/0!</v>
      </c>
      <c r="Q74" s="252" t="str">
        <f t="shared" si="9"/>
        <v>FALSE</v>
      </c>
      <c r="R74" s="252" t="e">
        <f t="shared" si="10"/>
        <v>#DIV/0!</v>
      </c>
      <c r="S74" s="97"/>
    </row>
    <row r="75" spans="1:19" x14ac:dyDescent="0.2">
      <c r="A75" s="27"/>
      <c r="B75" s="22"/>
      <c r="C75" s="22"/>
      <c r="D75" s="33">
        <f t="shared" si="7"/>
        <v>0</v>
      </c>
      <c r="E75" s="79">
        <f t="shared" si="8"/>
        <v>0</v>
      </c>
      <c r="F75" s="92"/>
      <c r="G75" s="136"/>
      <c r="H75" s="137"/>
      <c r="I75" s="57">
        <f>G75+H75</f>
        <v>0</v>
      </c>
      <c r="J75" s="57">
        <f t="shared" si="0"/>
        <v>0</v>
      </c>
      <c r="K75" s="87"/>
      <c r="O75" s="97"/>
      <c r="P75" s="254" t="e">
        <f t="shared" si="1"/>
        <v>#DIV/0!</v>
      </c>
      <c r="Q75" s="252" t="str">
        <f t="shared" si="9"/>
        <v>FALSE</v>
      </c>
      <c r="R75" s="252" t="e">
        <f t="shared" si="10"/>
        <v>#DIV/0!</v>
      </c>
      <c r="S75" s="97"/>
    </row>
    <row r="76" spans="1:19" ht="16.5" thickBot="1" x14ac:dyDescent="0.25">
      <c r="A76" s="27"/>
      <c r="B76" s="29"/>
      <c r="C76" s="29"/>
      <c r="D76" s="135">
        <f t="shared" si="7"/>
        <v>0</v>
      </c>
      <c r="E76" s="85">
        <f t="shared" si="8"/>
        <v>0</v>
      </c>
      <c r="F76" s="92"/>
      <c r="G76" s="140"/>
      <c r="H76" s="140"/>
      <c r="I76" s="135">
        <f>G76+H76</f>
        <v>0</v>
      </c>
      <c r="J76" s="59">
        <f t="shared" si="0"/>
        <v>0</v>
      </c>
      <c r="K76" s="87"/>
      <c r="O76" s="97"/>
      <c r="P76" s="254" t="e">
        <f t="shared" si="1"/>
        <v>#DIV/0!</v>
      </c>
      <c r="Q76" s="252" t="str">
        <f t="shared" si="9"/>
        <v>FALSE</v>
      </c>
      <c r="R76" s="252" t="e">
        <f t="shared" si="10"/>
        <v>#DIV/0!</v>
      </c>
      <c r="S76" s="97"/>
    </row>
    <row r="77" spans="1:19" ht="31.5" thickBot="1" x14ac:dyDescent="0.25">
      <c r="A77" s="17" t="s">
        <v>574</v>
      </c>
      <c r="B77" s="30">
        <f>SUM(B56:B58,B60:B70,B72:B76)</f>
        <v>0</v>
      </c>
      <c r="C77" s="30">
        <f>SUM(C56:C58,C60:C70,C72:C76)</f>
        <v>0</v>
      </c>
      <c r="D77" s="30">
        <f>SUM(D56:D58,D60:D70,D72:D76)</f>
        <v>0</v>
      </c>
      <c r="E77" s="159">
        <f>IF($D$77=0,0%,SUM(E56:E58,E60:E70,E72:E76))</f>
        <v>0</v>
      </c>
      <c r="F77" s="158"/>
      <c r="G77" s="160">
        <f>SUM(G56:G58,G60:G70,G72:G76)</f>
        <v>0</v>
      </c>
      <c r="H77" s="90">
        <f>SUM(H56:H58,H60:H70,H72:H76)</f>
        <v>0</v>
      </c>
      <c r="I77" s="84">
        <f>SUM(I56:I58,I60:I70,I72:I76)</f>
        <v>0</v>
      </c>
      <c r="J77" s="84">
        <f>SUM(J56:J58,J60:J70,J72:J76)</f>
        <v>0</v>
      </c>
      <c r="K77" s="87"/>
      <c r="O77" s="97"/>
      <c r="P77" s="254" t="e">
        <f t="shared" si="1"/>
        <v>#DIV/0!</v>
      </c>
      <c r="Q77" s="252" t="str">
        <f t="shared" si="9"/>
        <v>FALSE</v>
      </c>
      <c r="R77" s="252" t="e">
        <f t="shared" si="10"/>
        <v>#DIV/0!</v>
      </c>
      <c r="S77" s="97"/>
    </row>
    <row r="78" spans="1:19" ht="5.25" customHeight="1" thickTop="1" x14ac:dyDescent="0.2">
      <c r="A78" s="18"/>
      <c r="B78" s="52"/>
      <c r="C78" s="52"/>
      <c r="D78" s="52"/>
      <c r="E78" s="53"/>
      <c r="F78" s="53"/>
      <c r="G78" s="52"/>
      <c r="H78" s="52"/>
      <c r="I78" s="52"/>
      <c r="J78" s="54"/>
      <c r="L78" s="95"/>
      <c r="O78" s="97"/>
      <c r="P78" s="252"/>
      <c r="Q78" s="252"/>
      <c r="R78" s="252"/>
      <c r="S78" s="97"/>
    </row>
    <row r="79" spans="1:19" ht="15.75" customHeight="1" x14ac:dyDescent="0.2">
      <c r="A79" s="590" t="s">
        <v>338</v>
      </c>
      <c r="B79" s="590"/>
      <c r="C79" s="590"/>
      <c r="D79" s="590"/>
      <c r="E79" s="590"/>
      <c r="F79" s="53"/>
      <c r="G79" s="62"/>
      <c r="H79" s="62"/>
      <c r="I79" s="647" t="str">
        <f>IF(I71&gt;49999.999,"FOOTNOTE REQUIRED - DETAILED DESCRIPTION MANDATORY","")</f>
        <v/>
      </c>
      <c r="J79" s="647"/>
      <c r="K79" s="647"/>
      <c r="L79" s="94"/>
      <c r="O79" s="97"/>
      <c r="P79" s="252"/>
      <c r="Q79" s="252"/>
      <c r="R79" s="252"/>
      <c r="S79" s="97"/>
    </row>
    <row r="80" spans="1:19" ht="15.75" customHeight="1" x14ac:dyDescent="0.2">
      <c r="A80" s="127" t="s">
        <v>339</v>
      </c>
      <c r="B80" s="643" t="s">
        <v>443</v>
      </c>
      <c r="C80" s="643"/>
      <c r="D80" s="643"/>
      <c r="E80" s="643"/>
      <c r="F80" s="53"/>
      <c r="G80" s="61"/>
      <c r="H80" s="61"/>
      <c r="I80" s="647"/>
      <c r="J80" s="647"/>
      <c r="K80" s="647"/>
      <c r="L80" s="67"/>
      <c r="O80" s="97"/>
      <c r="P80" s="252"/>
      <c r="Q80" s="252"/>
      <c r="R80" s="252"/>
      <c r="S80" s="97"/>
    </row>
    <row r="81" spans="1:19" ht="25.5" customHeight="1" x14ac:dyDescent="0.2">
      <c r="A81" s="32" t="s">
        <v>405</v>
      </c>
      <c r="B81" s="645" t="s">
        <v>347</v>
      </c>
      <c r="C81" s="645"/>
      <c r="D81" s="644"/>
      <c r="E81" s="644"/>
      <c r="F81" s="126"/>
      <c r="G81" s="63" t="str">
        <f>IF(B31="United States (Continental)","YES", "NO")</f>
        <v>NO</v>
      </c>
      <c r="H81" s="126"/>
      <c r="I81" s="63"/>
      <c r="L81" s="67"/>
      <c r="O81" s="97"/>
      <c r="P81" s="252"/>
      <c r="Q81" s="252"/>
      <c r="R81" s="252"/>
      <c r="S81" s="97"/>
    </row>
    <row r="82" spans="1:19" ht="28.5" customHeight="1" x14ac:dyDescent="0.2">
      <c r="A82" s="32" t="s">
        <v>406</v>
      </c>
      <c r="B82" s="645" t="s">
        <v>348</v>
      </c>
      <c r="C82" s="645"/>
      <c r="D82" s="644"/>
      <c r="E82" s="644"/>
      <c r="F82" s="126"/>
      <c r="G82" s="63" t="str">
        <f>IF(B31="United States (Hawaii or Alaska)","YES",IF(B31="U.S Possessions &amp; Territories","YES","NO"))</f>
        <v>NO</v>
      </c>
      <c r="H82" s="126"/>
      <c r="I82" s="63"/>
      <c r="L82" s="67"/>
      <c r="O82" s="97"/>
      <c r="P82" s="252"/>
      <c r="Q82" s="252"/>
      <c r="R82" s="252"/>
      <c r="S82" s="97"/>
    </row>
    <row r="83" spans="1:19" ht="25.5" customHeight="1" x14ac:dyDescent="0.2">
      <c r="A83" s="32" t="s">
        <v>343</v>
      </c>
      <c r="B83" s="645" t="s">
        <v>349</v>
      </c>
      <c r="C83" s="645"/>
      <c r="D83" s="644"/>
      <c r="E83" s="644"/>
      <c r="F83" s="126"/>
      <c r="G83" s="63" t="str">
        <f>IF(G81="YES","NO",IF(G82="YES","NO","YES"))</f>
        <v>YES</v>
      </c>
      <c r="H83" s="126"/>
      <c r="I83" s="63"/>
      <c r="L83" s="67"/>
    </row>
    <row r="84" spans="1:19" ht="6" customHeight="1" x14ac:dyDescent="0.2">
      <c r="A84" s="83"/>
      <c r="B84" s="83"/>
      <c r="C84" s="83"/>
      <c r="D84" s="83"/>
      <c r="E84" s="83"/>
      <c r="F84" s="83"/>
      <c r="G84" s="83"/>
      <c r="H84" s="83"/>
      <c r="I84" s="83"/>
      <c r="J84" s="83"/>
      <c r="K84" s="18"/>
    </row>
    <row r="85" spans="1:19" ht="47.25" x14ac:dyDescent="0.2">
      <c r="A85" s="112" t="s">
        <v>400</v>
      </c>
      <c r="B85" s="122" t="s">
        <v>575</v>
      </c>
      <c r="C85" s="116" t="s">
        <v>342</v>
      </c>
      <c r="D85" s="113" t="s">
        <v>352</v>
      </c>
      <c r="E85" s="114" t="s">
        <v>353</v>
      </c>
      <c r="F85" s="18"/>
      <c r="G85" s="19"/>
      <c r="H85" s="123"/>
      <c r="I85" s="82"/>
      <c r="J85" s="18"/>
      <c r="K85" s="18"/>
    </row>
    <row r="86" spans="1:19" ht="34.5" customHeight="1" x14ac:dyDescent="0.2">
      <c r="A86" s="32" t="s">
        <v>344</v>
      </c>
      <c r="B86" s="248"/>
      <c r="C86" s="249">
        <f>IF($B$23="Conference Request",$B$44,$G$44)</f>
        <v>0</v>
      </c>
      <c r="D86" s="157" t="str">
        <f>IFERROR(IF($G$81="yes",VLOOKUP($D$81,'M&amp;IE'!$B$15:$F$20,2),IF($G$83="YES",VLOOKUP($D$83,'M&amp;IE'!$N$5:$R$509,2),IF($G$82="yes",VLOOKUP($D$82,'M&amp;IE'!$Z$5:$AD$509,2)))),"SELECT PER DIEM RATE")</f>
        <v>SELECT PER DIEM RATE</v>
      </c>
      <c r="E86" s="157" t="str">
        <f>IFERROR(IF(B86&gt;0,(B86*D86*C86),"N/A"),"ENTER # OF MEALS SERVED")</f>
        <v>N/A</v>
      </c>
      <c r="F86" s="18"/>
      <c r="G86" s="19"/>
      <c r="H86" s="123"/>
      <c r="I86" s="81"/>
      <c r="J86" s="18"/>
      <c r="K86" s="18"/>
    </row>
    <row r="87" spans="1:19" ht="34.5" customHeight="1" x14ac:dyDescent="0.2">
      <c r="A87" s="32" t="s">
        <v>345</v>
      </c>
      <c r="B87" s="248"/>
      <c r="C87" s="249">
        <f t="shared" ref="C87:C88" si="11">IF($B$23="Conference Request",$B$44,$G$44)</f>
        <v>0</v>
      </c>
      <c r="D87" s="157" t="str">
        <f>IFERROR(IF($G$81="yes",VLOOKUP($D$81,'M&amp;IE'!$B$15:$F$20,3),IF($G$83="YES",VLOOKUP($D$83,'M&amp;IE'!$N$5:$R$509,3),IF($G$82="yes",VLOOKUP($D$82,'M&amp;IE'!$Z$5:$AD$509,3)))),"SELECT PER DIEM RATE")</f>
        <v>SELECT PER DIEM RATE</v>
      </c>
      <c r="E87" s="157" t="str">
        <f t="shared" ref="E87" si="12">IFERROR(IF(B87&gt;0,(B87*D87*C87),"N/A"),"ENTER # OF MEALS SERVED")</f>
        <v>N/A</v>
      </c>
      <c r="F87" s="18"/>
      <c r="G87" s="19"/>
      <c r="H87" s="123"/>
      <c r="I87" s="81"/>
      <c r="J87" s="18"/>
      <c r="K87" s="18"/>
    </row>
    <row r="88" spans="1:19" ht="35.25" customHeight="1" x14ac:dyDescent="0.2">
      <c r="A88" s="32" t="s">
        <v>346</v>
      </c>
      <c r="B88" s="248"/>
      <c r="C88" s="249">
        <f t="shared" si="11"/>
        <v>0</v>
      </c>
      <c r="D88" s="157" t="str">
        <f>IFERROR(IF($G$81="yes",VLOOKUP($D$81,'M&amp;IE'!$B$15:$F$20,4),IF($G$83="YES",VLOOKUP($D$83,'M&amp;IE'!$N$5:$R$509,4),IF($G$82="yes",VLOOKUP($D$82,'M&amp;IE'!$Z$5:$AD$509,4)))),"SELECT PER DIEM RATE")</f>
        <v>SELECT PER DIEM RATE</v>
      </c>
      <c r="E88" s="157" t="str">
        <f>IFERROR(IF(B88&gt;0,(B88*D88*C88),"N/A"),"ENTER # OF MEALS SERVED")</f>
        <v>N/A</v>
      </c>
      <c r="H88" s="70"/>
      <c r="I88" s="81"/>
    </row>
    <row r="89" spans="1:19" ht="6" customHeight="1" x14ac:dyDescent="0.2">
      <c r="A89" s="83"/>
      <c r="B89" s="83"/>
      <c r="C89" s="83"/>
      <c r="D89" s="83"/>
      <c r="E89" s="83"/>
      <c r="F89" s="83"/>
      <c r="G89" s="83"/>
      <c r="H89" s="83"/>
      <c r="I89" s="83"/>
      <c r="J89" s="83"/>
      <c r="K89" s="18"/>
    </row>
    <row r="90" spans="1:19" x14ac:dyDescent="0.2">
      <c r="A90" s="590" t="s">
        <v>361</v>
      </c>
      <c r="B90" s="590"/>
      <c r="C90" s="590"/>
      <c r="D90" s="590"/>
      <c r="H90" s="15"/>
      <c r="I90" s="50"/>
    </row>
    <row r="91" spans="1:19" ht="47.25" x14ac:dyDescent="0.2">
      <c r="A91" s="115" t="s">
        <v>362</v>
      </c>
      <c r="B91" s="116" t="s">
        <v>342</v>
      </c>
      <c r="C91" s="113" t="s">
        <v>352</v>
      </c>
      <c r="D91" s="116" t="s">
        <v>353</v>
      </c>
      <c r="E91" s="97"/>
      <c r="F91" s="97"/>
      <c r="G91" s="118"/>
      <c r="H91" s="97"/>
      <c r="I91" s="125"/>
    </row>
    <row r="92" spans="1:19" ht="31.5" x14ac:dyDescent="0.2">
      <c r="A92" s="17" t="s">
        <v>512</v>
      </c>
      <c r="B92" s="249">
        <f>IF($B$23="Conference Request",$B$44,$G$44)</f>
        <v>0</v>
      </c>
      <c r="C92" s="77">
        <v>25</v>
      </c>
      <c r="D92" s="51">
        <f>IF(B27="YES",H92,G92)</f>
        <v>0</v>
      </c>
      <c r="E92" s="97"/>
      <c r="F92" s="97"/>
      <c r="G92" s="118">
        <f>IF((B92*C92*((B30-B29)+1))&lt;20000,(B92*C92*((B30-B29)+1)),20000)</f>
        <v>0</v>
      </c>
      <c r="H92" s="118">
        <f>IF((B92*C92*K28)&lt;20000,(B92*C92*K28),20000)</f>
        <v>0</v>
      </c>
      <c r="J92" s="71"/>
    </row>
    <row r="93" spans="1:19" x14ac:dyDescent="0.2">
      <c r="A93" s="32" t="s">
        <v>427</v>
      </c>
      <c r="B93" s="249">
        <f t="shared" ref="B93:B94" si="13">IF($B$23="Conference Request",$B$44,$G$44)</f>
        <v>0</v>
      </c>
      <c r="C93" s="77">
        <v>50</v>
      </c>
      <c r="D93" s="51">
        <f>IF((B93*C93)&lt;8750,(B93*C93),8750)</f>
        <v>0</v>
      </c>
      <c r="E93" s="97"/>
      <c r="F93" s="97"/>
      <c r="G93" s="118"/>
      <c r="H93" s="97"/>
      <c r="I93" s="125"/>
      <c r="J93" s="70"/>
    </row>
    <row r="94" spans="1:19" x14ac:dyDescent="0.2">
      <c r="A94" s="32" t="s">
        <v>428</v>
      </c>
      <c r="B94" s="249">
        <f t="shared" si="13"/>
        <v>0</v>
      </c>
      <c r="C94" s="77">
        <v>200</v>
      </c>
      <c r="D94" s="51">
        <f>IF((B94*C94)&lt;35000,(B94*C94),35000)</f>
        <v>0</v>
      </c>
      <c r="F94" s="124"/>
      <c r="H94" s="124"/>
      <c r="I94" s="125"/>
      <c r="J94" s="70"/>
    </row>
    <row r="95" spans="1:19" ht="6" customHeight="1" x14ac:dyDescent="0.2">
      <c r="A95" s="83"/>
      <c r="B95" s="83"/>
      <c r="C95" s="83"/>
      <c r="D95" s="83"/>
      <c r="E95" s="83"/>
      <c r="F95" s="83"/>
      <c r="G95" s="83"/>
      <c r="H95" s="83"/>
      <c r="I95" s="83"/>
      <c r="J95" s="83"/>
      <c r="K95" s="18"/>
    </row>
    <row r="96" spans="1:19" ht="15.75" customHeight="1" x14ac:dyDescent="0.2">
      <c r="A96" s="590" t="s">
        <v>541</v>
      </c>
      <c r="B96" s="590"/>
      <c r="C96" s="590"/>
      <c r="D96" s="590"/>
      <c r="E96" s="590"/>
      <c r="F96" s="590"/>
      <c r="G96" s="590"/>
      <c r="H96" s="590"/>
      <c r="I96" s="590"/>
      <c r="J96" s="590"/>
      <c r="K96" s="590"/>
    </row>
    <row r="97" spans="1:12" ht="48" customHeight="1" x14ac:dyDescent="0.25">
      <c r="A97" s="17" t="s">
        <v>513</v>
      </c>
      <c r="B97" s="583"/>
      <c r="C97" s="584"/>
      <c r="D97" s="584"/>
      <c r="E97" s="584"/>
      <c r="F97" s="584"/>
      <c r="G97" s="584"/>
      <c r="H97" s="584"/>
      <c r="I97" s="584"/>
      <c r="J97" s="584"/>
      <c r="K97" s="585"/>
      <c r="L97" s="68"/>
    </row>
    <row r="98" spans="1:12" ht="48" customHeight="1" x14ac:dyDescent="0.2">
      <c r="A98" s="32" t="s">
        <v>423</v>
      </c>
      <c r="B98" s="586"/>
      <c r="C98" s="586"/>
      <c r="D98" s="586"/>
      <c r="E98" s="586"/>
      <c r="F98" s="586"/>
      <c r="G98" s="586"/>
      <c r="H98" s="586"/>
      <c r="I98" s="586"/>
      <c r="J98" s="586"/>
      <c r="K98" s="586"/>
    </row>
    <row r="99" spans="1:12" ht="48" customHeight="1" x14ac:dyDescent="0.25">
      <c r="A99" s="32" t="s">
        <v>424</v>
      </c>
      <c r="B99" s="586"/>
      <c r="C99" s="586"/>
      <c r="D99" s="586"/>
      <c r="E99" s="586"/>
      <c r="F99" s="586"/>
      <c r="G99" s="586"/>
      <c r="H99" s="586"/>
      <c r="I99" s="586"/>
      <c r="J99" s="586"/>
      <c r="K99" s="586"/>
      <c r="L99" s="68"/>
    </row>
    <row r="100" spans="1:12" ht="48" customHeight="1" x14ac:dyDescent="0.2">
      <c r="A100" s="32" t="s">
        <v>425</v>
      </c>
      <c r="B100" s="586"/>
      <c r="C100" s="586"/>
      <c r="D100" s="586"/>
      <c r="E100" s="586"/>
      <c r="F100" s="586"/>
      <c r="G100" s="586"/>
      <c r="H100" s="586"/>
      <c r="I100" s="586"/>
      <c r="J100" s="586"/>
      <c r="K100" s="586"/>
    </row>
    <row r="101" spans="1:12" ht="6" customHeight="1" x14ac:dyDescent="0.2">
      <c r="A101" s="83"/>
      <c r="B101" s="83"/>
      <c r="C101" s="83"/>
      <c r="D101" s="83"/>
      <c r="E101" s="83"/>
      <c r="F101" s="83"/>
      <c r="G101" s="83"/>
      <c r="H101" s="83"/>
      <c r="I101" s="83"/>
      <c r="J101" s="83"/>
      <c r="K101" s="18"/>
    </row>
    <row r="102" spans="1:12" ht="15.75" customHeight="1" x14ac:dyDescent="0.2">
      <c r="A102" s="590" t="s">
        <v>542</v>
      </c>
      <c r="B102" s="590"/>
      <c r="C102" s="590"/>
      <c r="D102" s="590"/>
      <c r="E102" s="590"/>
      <c r="F102" s="590"/>
      <c r="G102" s="590"/>
      <c r="H102" s="590"/>
      <c r="I102" s="590"/>
      <c r="J102" s="590"/>
      <c r="K102" s="590"/>
    </row>
    <row r="103" spans="1:12" ht="48" customHeight="1" x14ac:dyDescent="0.2">
      <c r="A103" s="32" t="s">
        <v>403</v>
      </c>
      <c r="B103" s="587"/>
      <c r="C103" s="588"/>
      <c r="D103" s="588"/>
      <c r="E103" s="588"/>
      <c r="F103" s="588"/>
      <c r="G103" s="588"/>
      <c r="H103" s="588"/>
      <c r="I103" s="588"/>
      <c r="J103" s="588"/>
      <c r="K103" s="589"/>
    </row>
    <row r="104" spans="1:12" ht="6" customHeight="1" x14ac:dyDescent="0.2">
      <c r="A104" s="83"/>
      <c r="B104" s="83"/>
      <c r="C104" s="83"/>
      <c r="D104" s="83"/>
      <c r="E104" s="83"/>
      <c r="F104" s="83"/>
      <c r="G104" s="83"/>
      <c r="H104" s="83"/>
      <c r="I104" s="83"/>
      <c r="J104" s="83"/>
      <c r="K104" s="18"/>
    </row>
    <row r="105" spans="1:12" ht="15.75" customHeight="1" x14ac:dyDescent="0.2">
      <c r="A105" s="591" t="s">
        <v>543</v>
      </c>
      <c r="B105" s="592"/>
      <c r="C105" s="592"/>
      <c r="D105" s="592"/>
      <c r="E105" s="592"/>
      <c r="F105" s="592"/>
      <c r="G105" s="592"/>
      <c r="H105" s="592"/>
      <c r="I105" s="592"/>
      <c r="J105" s="592"/>
      <c r="K105" s="593"/>
    </row>
    <row r="106" spans="1:12" ht="30.75" x14ac:dyDescent="0.2">
      <c r="A106" s="37" t="s">
        <v>426</v>
      </c>
      <c r="B106" s="587"/>
      <c r="C106" s="588"/>
      <c r="D106" s="588"/>
      <c r="E106" s="588"/>
      <c r="F106" s="588"/>
      <c r="G106" s="588"/>
      <c r="H106" s="588"/>
      <c r="I106" s="588"/>
      <c r="J106" s="588"/>
      <c r="K106" s="589"/>
    </row>
    <row r="107" spans="1:12" ht="6" customHeight="1" x14ac:dyDescent="0.2">
      <c r="A107" s="83"/>
      <c r="B107" s="83"/>
      <c r="C107" s="83"/>
      <c r="D107" s="83"/>
      <c r="E107" s="83"/>
      <c r="F107" s="83"/>
      <c r="G107" s="83"/>
      <c r="H107" s="83"/>
      <c r="I107" s="83"/>
      <c r="J107" s="83"/>
      <c r="K107" s="18"/>
    </row>
    <row r="108" spans="1:12" x14ac:dyDescent="0.2">
      <c r="A108" s="582" t="s">
        <v>365</v>
      </c>
      <c r="B108" s="582"/>
      <c r="C108" s="582"/>
      <c r="D108" s="582"/>
      <c r="E108" s="582"/>
      <c r="F108" s="582"/>
      <c r="G108" s="582"/>
      <c r="H108" s="582"/>
      <c r="I108" s="582"/>
      <c r="J108" s="582"/>
      <c r="K108" s="582"/>
    </row>
    <row r="109" spans="1:12" ht="47.25" x14ac:dyDescent="0.2">
      <c r="A109" s="117" t="s">
        <v>404</v>
      </c>
      <c r="B109" s="117" t="s">
        <v>528</v>
      </c>
      <c r="C109" s="117" t="s">
        <v>576</v>
      </c>
      <c r="D109" s="117" t="s">
        <v>351</v>
      </c>
      <c r="E109" s="642" t="s">
        <v>350</v>
      </c>
      <c r="F109" s="642"/>
      <c r="G109" s="642"/>
      <c r="H109" s="642"/>
      <c r="I109" s="642"/>
      <c r="J109" s="642"/>
      <c r="K109" s="642"/>
    </row>
    <row r="110" spans="1:12" ht="48" customHeight="1" x14ac:dyDescent="0.2">
      <c r="A110" s="38" t="str">
        <f>IF(B27="Yes", "Multiple - Blanket Request",CONCATENATE("",B36))</f>
        <v/>
      </c>
      <c r="B110" s="39">
        <f>B37</f>
        <v>0</v>
      </c>
      <c r="C110" s="40">
        <f>D77</f>
        <v>0</v>
      </c>
      <c r="D110" s="41" t="s">
        <v>9</v>
      </c>
      <c r="E110" s="579"/>
      <c r="F110" s="579"/>
      <c r="G110" s="579"/>
      <c r="H110" s="579"/>
      <c r="I110" s="579"/>
      <c r="J110" s="579"/>
      <c r="K110" s="579"/>
    </row>
    <row r="111" spans="1:12" ht="48" customHeight="1" x14ac:dyDescent="0.2">
      <c r="A111" s="141"/>
      <c r="B111" s="256"/>
      <c r="C111" s="42"/>
      <c r="D111" s="41" t="str">
        <f t="shared" ref="D111:D116" si="14">IF(A111&gt;0,"NO","")</f>
        <v/>
      </c>
      <c r="E111" s="596"/>
      <c r="F111" s="597"/>
      <c r="G111" s="597"/>
      <c r="H111" s="597"/>
      <c r="I111" s="597"/>
      <c r="J111" s="597"/>
      <c r="K111" s="598"/>
    </row>
    <row r="112" spans="1:12" ht="48" customHeight="1" x14ac:dyDescent="0.2">
      <c r="A112" s="166"/>
      <c r="B112" s="256"/>
      <c r="C112" s="42"/>
      <c r="D112" s="41" t="str">
        <f t="shared" si="14"/>
        <v/>
      </c>
      <c r="E112" s="596"/>
      <c r="F112" s="597"/>
      <c r="G112" s="597"/>
      <c r="H112" s="597"/>
      <c r="I112" s="597"/>
      <c r="J112" s="597"/>
      <c r="K112" s="598"/>
    </row>
    <row r="113" spans="1:18" ht="48" customHeight="1" x14ac:dyDescent="0.2">
      <c r="A113" s="166"/>
      <c r="B113" s="256"/>
      <c r="C113" s="42"/>
      <c r="D113" s="41" t="str">
        <f t="shared" si="14"/>
        <v/>
      </c>
      <c r="E113" s="596"/>
      <c r="F113" s="597"/>
      <c r="G113" s="597"/>
      <c r="H113" s="597"/>
      <c r="I113" s="597"/>
      <c r="J113" s="597"/>
      <c r="K113" s="598"/>
    </row>
    <row r="114" spans="1:18" ht="48" customHeight="1" x14ac:dyDescent="0.2">
      <c r="A114" s="166"/>
      <c r="B114" s="256"/>
      <c r="C114" s="42"/>
      <c r="D114" s="41" t="str">
        <f t="shared" si="14"/>
        <v/>
      </c>
      <c r="E114" s="596"/>
      <c r="F114" s="597"/>
      <c r="G114" s="597"/>
      <c r="H114" s="597"/>
      <c r="I114" s="597"/>
      <c r="J114" s="597"/>
      <c r="K114" s="598"/>
    </row>
    <row r="115" spans="1:18" ht="48" customHeight="1" x14ac:dyDescent="0.2">
      <c r="A115" s="166"/>
      <c r="B115" s="256"/>
      <c r="C115" s="42"/>
      <c r="D115" s="41" t="str">
        <f t="shared" si="14"/>
        <v/>
      </c>
      <c r="E115" s="596"/>
      <c r="F115" s="597"/>
      <c r="G115" s="597"/>
      <c r="H115" s="597"/>
      <c r="I115" s="597"/>
      <c r="J115" s="597"/>
      <c r="K115" s="598"/>
    </row>
    <row r="116" spans="1:18" ht="48" customHeight="1" x14ac:dyDescent="0.2">
      <c r="A116" s="166"/>
      <c r="B116" s="256"/>
      <c r="C116" s="42"/>
      <c r="D116" s="41" t="str">
        <f t="shared" si="14"/>
        <v/>
      </c>
      <c r="E116" s="596"/>
      <c r="F116" s="597"/>
      <c r="G116" s="597"/>
      <c r="H116" s="597"/>
      <c r="I116" s="597"/>
      <c r="J116" s="597"/>
      <c r="K116" s="598"/>
    </row>
    <row r="117" spans="1:18" ht="9" customHeight="1" x14ac:dyDescent="0.2">
      <c r="A117" s="43"/>
      <c r="B117" s="45"/>
      <c r="C117" s="45"/>
      <c r="D117" s="45"/>
      <c r="E117" s="45"/>
      <c r="F117" s="45"/>
      <c r="G117" s="46"/>
      <c r="H117" s="46"/>
      <c r="I117" s="46"/>
    </row>
    <row r="118" spans="1:18" ht="15.75" customHeight="1" x14ac:dyDescent="0.2">
      <c r="A118" s="582" t="s">
        <v>401</v>
      </c>
      <c r="B118" s="582"/>
      <c r="C118" s="582"/>
      <c r="D118" s="582"/>
      <c r="E118" s="45"/>
      <c r="F118" s="45"/>
      <c r="G118" s="34"/>
      <c r="H118" s="34"/>
      <c r="I118" s="34"/>
    </row>
    <row r="119" spans="1:18" s="47" customFormat="1" ht="47.25" customHeight="1" x14ac:dyDescent="0.2">
      <c r="A119" s="142" t="s">
        <v>340</v>
      </c>
      <c r="B119" s="642" t="s">
        <v>341</v>
      </c>
      <c r="C119" s="642"/>
      <c r="D119" s="142" t="s">
        <v>342</v>
      </c>
      <c r="E119" s="45"/>
      <c r="F119" s="45"/>
      <c r="L119" s="66"/>
      <c r="P119" s="253"/>
      <c r="Q119" s="253"/>
      <c r="R119" s="253"/>
    </row>
    <row r="120" spans="1:18" x14ac:dyDescent="0.2">
      <c r="A120" s="131"/>
      <c r="B120" s="579"/>
      <c r="C120" s="579"/>
      <c r="D120" s="28"/>
      <c r="E120" s="45"/>
      <c r="F120" s="45"/>
      <c r="G120" s="15"/>
      <c r="H120" s="15"/>
      <c r="I120" s="15"/>
    </row>
    <row r="121" spans="1:18" x14ac:dyDescent="0.2">
      <c r="A121" s="131"/>
      <c r="B121" s="579"/>
      <c r="C121" s="579"/>
      <c r="D121" s="28"/>
      <c r="E121" s="45"/>
      <c r="F121" s="45"/>
      <c r="G121" s="15"/>
      <c r="H121" s="15"/>
      <c r="I121" s="15"/>
    </row>
    <row r="122" spans="1:18" x14ac:dyDescent="0.2">
      <c r="A122" s="131"/>
      <c r="B122" s="579"/>
      <c r="C122" s="579"/>
      <c r="D122" s="28"/>
      <c r="E122" s="45"/>
      <c r="F122" s="45"/>
      <c r="G122" s="15"/>
      <c r="H122" s="15"/>
      <c r="I122" s="15"/>
    </row>
    <row r="123" spans="1:18" x14ac:dyDescent="0.2">
      <c r="A123" s="131"/>
      <c r="B123" s="579"/>
      <c r="C123" s="579"/>
      <c r="D123" s="28"/>
      <c r="E123" s="45"/>
      <c r="F123" s="45"/>
      <c r="G123" s="15"/>
      <c r="H123" s="15"/>
      <c r="I123" s="15"/>
    </row>
    <row r="124" spans="1:18" x14ac:dyDescent="0.2">
      <c r="A124" s="131"/>
      <c r="B124" s="579"/>
      <c r="C124" s="579"/>
      <c r="D124" s="28"/>
      <c r="E124" s="45"/>
      <c r="F124" s="45"/>
      <c r="G124" s="15"/>
      <c r="H124" s="15"/>
      <c r="I124" s="15"/>
    </row>
    <row r="125" spans="1:18" x14ac:dyDescent="0.2">
      <c r="A125" s="131"/>
      <c r="B125" s="579"/>
      <c r="C125" s="579"/>
      <c r="D125" s="28"/>
      <c r="E125" s="45"/>
      <c r="F125" s="45"/>
      <c r="G125" s="15"/>
      <c r="H125" s="15"/>
      <c r="I125" s="15"/>
    </row>
    <row r="126" spans="1:18" x14ac:dyDescent="0.2">
      <c r="A126" s="131"/>
      <c r="B126" s="579"/>
      <c r="C126" s="579"/>
      <c r="D126" s="28"/>
      <c r="E126" s="45"/>
      <c r="F126" s="45"/>
      <c r="G126" s="15"/>
      <c r="H126" s="15"/>
      <c r="I126" s="15"/>
    </row>
    <row r="127" spans="1:18" x14ac:dyDescent="0.2">
      <c r="A127" s="131"/>
      <c r="B127" s="579"/>
      <c r="C127" s="579"/>
      <c r="D127" s="28"/>
      <c r="E127" s="45"/>
      <c r="F127" s="45"/>
      <c r="G127" s="15"/>
      <c r="H127" s="15"/>
      <c r="I127" s="15"/>
    </row>
    <row r="128" spans="1:18" x14ac:dyDescent="0.2">
      <c r="A128" s="131"/>
      <c r="B128" s="579"/>
      <c r="C128" s="579"/>
      <c r="D128" s="28"/>
      <c r="E128" s="45"/>
      <c r="F128" s="45"/>
      <c r="G128" s="15"/>
      <c r="H128" s="15"/>
      <c r="I128" s="15"/>
    </row>
    <row r="129" spans="1:9" x14ac:dyDescent="0.2">
      <c r="A129" s="131"/>
      <c r="B129" s="579"/>
      <c r="C129" s="579"/>
      <c r="D129" s="28"/>
      <c r="E129" s="45"/>
      <c r="F129" s="45"/>
      <c r="G129" s="15"/>
      <c r="H129" s="15"/>
      <c r="I129" s="15"/>
    </row>
    <row r="130" spans="1:9" x14ac:dyDescent="0.2">
      <c r="A130" s="131"/>
      <c r="B130" s="579"/>
      <c r="C130" s="579"/>
      <c r="D130" s="28"/>
      <c r="E130" s="45"/>
      <c r="F130" s="45"/>
      <c r="G130" s="15"/>
      <c r="H130" s="15"/>
      <c r="I130" s="15"/>
    </row>
    <row r="131" spans="1:9" x14ac:dyDescent="0.2">
      <c r="A131" s="131"/>
      <c r="B131" s="579"/>
      <c r="C131" s="579"/>
      <c r="D131" s="28"/>
      <c r="E131" s="45"/>
      <c r="F131" s="45"/>
      <c r="G131" s="15"/>
      <c r="H131" s="15"/>
      <c r="I131" s="15"/>
    </row>
    <row r="132" spans="1:9" x14ac:dyDescent="0.2">
      <c r="A132" s="131"/>
      <c r="B132" s="579"/>
      <c r="C132" s="579"/>
      <c r="D132" s="28"/>
      <c r="E132" s="45"/>
      <c r="F132" s="45"/>
      <c r="G132" s="15"/>
      <c r="H132" s="15"/>
      <c r="I132" s="15"/>
    </row>
    <row r="133" spans="1:9" x14ac:dyDescent="0.2">
      <c r="A133" s="131"/>
      <c r="B133" s="579"/>
      <c r="C133" s="579"/>
      <c r="D133" s="28"/>
      <c r="E133" s="45"/>
      <c r="F133" s="45"/>
      <c r="G133" s="15"/>
      <c r="H133" s="15"/>
      <c r="I133" s="15"/>
    </row>
    <row r="134" spans="1:9" x14ac:dyDescent="0.2">
      <c r="A134" s="131"/>
      <c r="B134" s="579"/>
      <c r="C134" s="579"/>
      <c r="D134" s="28"/>
      <c r="E134" s="45"/>
      <c r="F134" s="45"/>
      <c r="G134" s="15"/>
      <c r="H134" s="15"/>
      <c r="I134" s="15"/>
    </row>
    <row r="135" spans="1:9" x14ac:dyDescent="0.2">
      <c r="A135" s="131"/>
      <c r="B135" s="579"/>
      <c r="C135" s="579"/>
      <c r="D135" s="28"/>
      <c r="E135" s="45"/>
      <c r="F135" s="45"/>
      <c r="G135" s="15"/>
      <c r="H135" s="15"/>
      <c r="I135" s="15"/>
    </row>
    <row r="136" spans="1:9" x14ac:dyDescent="0.2">
      <c r="A136" s="131"/>
      <c r="B136" s="579"/>
      <c r="C136" s="579"/>
      <c r="D136" s="28"/>
      <c r="E136" s="45"/>
      <c r="F136" s="45"/>
      <c r="G136" s="15"/>
      <c r="H136" s="15"/>
      <c r="I136" s="15"/>
    </row>
    <row r="137" spans="1:9" x14ac:dyDescent="0.2">
      <c r="A137" s="131"/>
      <c r="B137" s="579"/>
      <c r="C137" s="579"/>
      <c r="D137" s="28"/>
      <c r="E137" s="45"/>
      <c r="F137" s="45"/>
      <c r="G137" s="15"/>
      <c r="H137" s="15"/>
      <c r="I137" s="15"/>
    </row>
    <row r="138" spans="1:9" ht="16.5" thickBot="1" x14ac:dyDescent="0.25">
      <c r="A138" s="131"/>
      <c r="B138" s="579"/>
      <c r="C138" s="579"/>
      <c r="D138" s="129"/>
      <c r="E138" s="45"/>
      <c r="F138" s="45"/>
      <c r="G138" s="15"/>
      <c r="H138" s="15"/>
      <c r="I138" s="15"/>
    </row>
    <row r="139" spans="1:9" ht="18.75" customHeight="1" thickBot="1" x14ac:dyDescent="0.25">
      <c r="A139" s="648" t="s">
        <v>517</v>
      </c>
      <c r="B139" s="648"/>
      <c r="C139" s="649"/>
      <c r="D139" s="130">
        <f>SUM(D120:D138)</f>
        <v>0</v>
      </c>
      <c r="E139" s="45"/>
      <c r="F139" s="45"/>
      <c r="G139" s="15"/>
      <c r="H139" s="15"/>
      <c r="I139" s="15"/>
    </row>
    <row r="140" spans="1:9" ht="6" customHeight="1" x14ac:dyDescent="0.2">
      <c r="A140" s="44"/>
      <c r="B140" s="44"/>
      <c r="C140" s="44"/>
      <c r="D140" s="45"/>
      <c r="E140" s="45"/>
      <c r="F140" s="45"/>
      <c r="G140" s="15"/>
      <c r="H140" s="15"/>
      <c r="I140" s="15"/>
    </row>
    <row r="141" spans="1:9" x14ac:dyDescent="0.2">
      <c r="A141" s="31"/>
      <c r="B141" s="35"/>
      <c r="C141" s="35"/>
      <c r="D141" s="35"/>
      <c r="E141" s="35"/>
      <c r="F141" s="35"/>
      <c r="G141" s="34"/>
      <c r="H141" s="34"/>
      <c r="I141" s="34"/>
    </row>
  </sheetData>
  <sheetProtection password="C29E" sheet="1" objects="1" scenarios="1" formatRows="0" selectLockedCells="1"/>
  <dataConsolidate/>
  <mergeCells count="109">
    <mergeCell ref="A139:C139"/>
    <mergeCell ref="B46:E46"/>
    <mergeCell ref="B42:E42"/>
    <mergeCell ref="A96:K96"/>
    <mergeCell ref="B54:E54"/>
    <mergeCell ref="A54:A55"/>
    <mergeCell ref="G54:K54"/>
    <mergeCell ref="B47:J47"/>
    <mergeCell ref="A90:D90"/>
    <mergeCell ref="A53:K53"/>
    <mergeCell ref="B51:J51"/>
    <mergeCell ref="B127:C127"/>
    <mergeCell ref="B121:C121"/>
    <mergeCell ref="B122:C122"/>
    <mergeCell ref="B138:C138"/>
    <mergeCell ref="B82:C82"/>
    <mergeCell ref="B83:C83"/>
    <mergeCell ref="B133:C133"/>
    <mergeCell ref="B134:C134"/>
    <mergeCell ref="B135:C135"/>
    <mergeCell ref="B136:C136"/>
    <mergeCell ref="B137:C137"/>
    <mergeCell ref="B128:C128"/>
    <mergeCell ref="B129:C129"/>
    <mergeCell ref="B44:E44"/>
    <mergeCell ref="B43:E43"/>
    <mergeCell ref="G46:J46"/>
    <mergeCell ref="G43:J43"/>
    <mergeCell ref="B119:C119"/>
    <mergeCell ref="B120:C120"/>
    <mergeCell ref="E114:K114"/>
    <mergeCell ref="E115:K115"/>
    <mergeCell ref="E116:K116"/>
    <mergeCell ref="E109:K109"/>
    <mergeCell ref="E110:K110"/>
    <mergeCell ref="E111:K111"/>
    <mergeCell ref="E112:K112"/>
    <mergeCell ref="E113:K113"/>
    <mergeCell ref="B80:E80"/>
    <mergeCell ref="A79:E79"/>
    <mergeCell ref="A118:D118"/>
    <mergeCell ref="D81:E81"/>
    <mergeCell ref="D82:E82"/>
    <mergeCell ref="D83:E83"/>
    <mergeCell ref="B81:C81"/>
    <mergeCell ref="G44:J44"/>
    <mergeCell ref="I79:K80"/>
    <mergeCell ref="B27:J27"/>
    <mergeCell ref="B33:J33"/>
    <mergeCell ref="B15:J15"/>
    <mergeCell ref="B16:J16"/>
    <mergeCell ref="B26:J26"/>
    <mergeCell ref="B25:J25"/>
    <mergeCell ref="G42:J42"/>
    <mergeCell ref="B17:D17"/>
    <mergeCell ref="E17:F17"/>
    <mergeCell ref="G17:J17"/>
    <mergeCell ref="B18:D18"/>
    <mergeCell ref="E18:F18"/>
    <mergeCell ref="G18:J18"/>
    <mergeCell ref="E19:F19"/>
    <mergeCell ref="A2:K2"/>
    <mergeCell ref="B28:J28"/>
    <mergeCell ref="G41:J41"/>
    <mergeCell ref="A4:K4"/>
    <mergeCell ref="B21:J21"/>
    <mergeCell ref="A20:J20"/>
    <mergeCell ref="B41:E41"/>
    <mergeCell ref="B40:E40"/>
    <mergeCell ref="B29:J29"/>
    <mergeCell ref="B30:J30"/>
    <mergeCell ref="B31:J31"/>
    <mergeCell ref="B32:J32"/>
    <mergeCell ref="B22:J22"/>
    <mergeCell ref="A8:J8"/>
    <mergeCell ref="B24:J24"/>
    <mergeCell ref="A14:J14"/>
    <mergeCell ref="B11:J11"/>
    <mergeCell ref="B12:J12"/>
    <mergeCell ref="B23:J23"/>
    <mergeCell ref="B34:J34"/>
    <mergeCell ref="B35:J35"/>
    <mergeCell ref="B36:J36"/>
    <mergeCell ref="B37:J37"/>
    <mergeCell ref="B39:J39"/>
    <mergeCell ref="B130:C130"/>
    <mergeCell ref="B131:C131"/>
    <mergeCell ref="B132:C132"/>
    <mergeCell ref="B123:C123"/>
    <mergeCell ref="B124:C124"/>
    <mergeCell ref="B125:C125"/>
    <mergeCell ref="B126:C126"/>
    <mergeCell ref="B9:J9"/>
    <mergeCell ref="B10:J10"/>
    <mergeCell ref="A108:K108"/>
    <mergeCell ref="B97:K97"/>
    <mergeCell ref="B99:K99"/>
    <mergeCell ref="B103:K103"/>
    <mergeCell ref="A102:K102"/>
    <mergeCell ref="B98:K98"/>
    <mergeCell ref="A105:K105"/>
    <mergeCell ref="B106:K106"/>
    <mergeCell ref="B100:K100"/>
    <mergeCell ref="B50:J50"/>
    <mergeCell ref="A49:J49"/>
    <mergeCell ref="B45:E45"/>
    <mergeCell ref="G45:J45"/>
    <mergeCell ref="B38:J38"/>
    <mergeCell ref="G40:J40"/>
  </mergeCells>
  <conditionalFormatting sqref="D139">
    <cfRule type="cellIs" dxfId="180" priority="138" operator="notEqual">
      <formula>$B$44</formula>
    </cfRule>
    <cfRule type="expression" dxfId="179" priority="232">
      <formula>$D$139=$B$44</formula>
    </cfRule>
  </conditionalFormatting>
  <conditionalFormatting sqref="B31:J33 B36 A79:A83 B80:B83 A85:E85 A86:A88 C86:E88">
    <cfRule type="expression" dxfId="178" priority="51">
      <formula>$B$27="YES"</formula>
    </cfRule>
  </conditionalFormatting>
  <conditionalFormatting sqref="B28:D28">
    <cfRule type="expression" dxfId="177" priority="89">
      <formula>$B$27="No"</formula>
    </cfRule>
  </conditionalFormatting>
  <conditionalFormatting sqref="B103:I103 K103">
    <cfRule type="notContainsBlanks" dxfId="176" priority="174">
      <formula>LEN(TRIM(B103))&gt;0</formula>
    </cfRule>
    <cfRule type="expression" dxfId="175" priority="858">
      <formula>(D$60+$D$61+$D$62)&gt;0</formula>
    </cfRule>
  </conditionalFormatting>
  <conditionalFormatting sqref="B24:J24 A50:J51 B39:J39 G41:I44 J42:J44 G46:J46 G56:K77 E19">
    <cfRule type="expression" dxfId="174" priority="33">
      <formula>$B$23="Conference Request"</formula>
    </cfRule>
  </conditionalFormatting>
  <conditionalFormatting sqref="B39:J39">
    <cfRule type="expression" dxfId="173" priority="166">
      <formula>$B$23="Conference Request"</formula>
    </cfRule>
  </conditionalFormatting>
  <conditionalFormatting sqref="D63">
    <cfRule type="expression" dxfId="172" priority="158">
      <formula>$D$63&gt;0</formula>
    </cfRule>
  </conditionalFormatting>
  <conditionalFormatting sqref="I63">
    <cfRule type="expression" dxfId="171" priority="156">
      <formula>$I$63&gt;0</formula>
    </cfRule>
  </conditionalFormatting>
  <conditionalFormatting sqref="D68">
    <cfRule type="expression" dxfId="170" priority="611">
      <formula>($D$68+$C$64+$C$65+$C$66+$C$67)&gt;$D$93</formula>
    </cfRule>
  </conditionalFormatting>
  <conditionalFormatting sqref="D69">
    <cfRule type="expression" dxfId="169" priority="612">
      <formula>$D$69&gt;$D$94</formula>
    </cfRule>
  </conditionalFormatting>
  <conditionalFormatting sqref="I68">
    <cfRule type="expression" dxfId="168" priority="615">
      <formula>$I$68&gt;$D$93</formula>
    </cfRule>
  </conditionalFormatting>
  <conditionalFormatting sqref="I69">
    <cfRule type="expression" dxfId="167" priority="616">
      <formula>$I$69&gt;$D$94</formula>
    </cfRule>
  </conditionalFormatting>
  <conditionalFormatting sqref="D56:D57">
    <cfRule type="expression" dxfId="166" priority="677">
      <formula>$D$56+$D$57&gt;$D$92</formula>
    </cfRule>
  </conditionalFormatting>
  <conditionalFormatting sqref="I56:I57">
    <cfRule type="expression" dxfId="165" priority="678">
      <formula>$I$56+$I$57&gt;$D$92</formula>
    </cfRule>
  </conditionalFormatting>
  <conditionalFormatting sqref="K56:K57">
    <cfRule type="expression" dxfId="164" priority="683">
      <formula>$I$56+$I$57&gt;$D$92</formula>
    </cfRule>
  </conditionalFormatting>
  <conditionalFormatting sqref="K56">
    <cfRule type="expression" dxfId="163" priority="691">
      <formula>$P$56="TRUE"</formula>
    </cfRule>
  </conditionalFormatting>
  <conditionalFormatting sqref="K57">
    <cfRule type="expression" dxfId="162" priority="692">
      <formula>$P$57="TRUE"</formula>
    </cfRule>
  </conditionalFormatting>
  <conditionalFormatting sqref="K58">
    <cfRule type="expression" dxfId="161" priority="693">
      <formula>$P$58="TRUE"</formula>
    </cfRule>
  </conditionalFormatting>
  <conditionalFormatting sqref="K63">
    <cfRule type="expression" dxfId="160" priority="698">
      <formula>$I$63&gt;0</formula>
    </cfRule>
    <cfRule type="expression" dxfId="159" priority="699">
      <formula>$P$63="TRUE"</formula>
    </cfRule>
  </conditionalFormatting>
  <conditionalFormatting sqref="K64">
    <cfRule type="expression" dxfId="158" priority="700">
      <formula>$P$64="TRUE"</formula>
    </cfRule>
  </conditionalFormatting>
  <conditionalFormatting sqref="K65">
    <cfRule type="expression" dxfId="157" priority="701">
      <formula>$P$65="TRUE"</formula>
    </cfRule>
  </conditionalFormatting>
  <conditionalFormatting sqref="K66">
    <cfRule type="expression" dxfId="156" priority="702">
      <formula>$P$66="TRUE"</formula>
    </cfRule>
  </conditionalFormatting>
  <conditionalFormatting sqref="K67">
    <cfRule type="expression" dxfId="155" priority="703">
      <formula>$P$67="TRUE"</formula>
    </cfRule>
  </conditionalFormatting>
  <conditionalFormatting sqref="K68">
    <cfRule type="expression" dxfId="154" priority="704">
      <formula>$I$68&gt;$D$93</formula>
    </cfRule>
    <cfRule type="expression" dxfId="153" priority="705">
      <formula>$P$68="TRUE"</formula>
    </cfRule>
  </conditionalFormatting>
  <conditionalFormatting sqref="K69">
    <cfRule type="expression" dxfId="152" priority="706">
      <formula>$I$69&gt;$D$94</formula>
    </cfRule>
    <cfRule type="expression" dxfId="151" priority="707">
      <formula>$P$69="TRUE"</formula>
    </cfRule>
  </conditionalFormatting>
  <conditionalFormatting sqref="K70">
    <cfRule type="expression" dxfId="150" priority="708">
      <formula>$P$70="TRUE"</formula>
    </cfRule>
  </conditionalFormatting>
  <conditionalFormatting sqref="K72">
    <cfRule type="expression" dxfId="149" priority="709">
      <formula>$P$72="TRUE"</formula>
    </cfRule>
  </conditionalFormatting>
  <conditionalFormatting sqref="K73">
    <cfRule type="expression" dxfId="148" priority="710">
      <formula>$P$73="TRUE"</formula>
    </cfRule>
  </conditionalFormatting>
  <conditionalFormatting sqref="K74">
    <cfRule type="expression" dxfId="147" priority="711">
      <formula>$P$74="TRUE"</formula>
    </cfRule>
  </conditionalFormatting>
  <conditionalFormatting sqref="K75">
    <cfRule type="expression" dxfId="146" priority="712">
      <formula>$P$75="TRUE"</formula>
    </cfRule>
  </conditionalFormatting>
  <conditionalFormatting sqref="K76">
    <cfRule type="expression" dxfId="145" priority="713">
      <formula>$P$76="TRUE"</formula>
    </cfRule>
  </conditionalFormatting>
  <conditionalFormatting sqref="K77">
    <cfRule type="expression" dxfId="144" priority="714">
      <formula>$P$77="TRUE"</formula>
    </cfRule>
  </conditionalFormatting>
  <conditionalFormatting sqref="I86:I90 H89 E86:E88">
    <cfRule type="expression" dxfId="143" priority="772">
      <formula>ISERROR($E$86:$E$88)</formula>
    </cfRule>
  </conditionalFormatting>
  <conditionalFormatting sqref="D61">
    <cfRule type="expression" dxfId="142" priority="783">
      <formula>$D$61&gt;$E$87</formula>
    </cfRule>
  </conditionalFormatting>
  <conditionalFormatting sqref="D62">
    <cfRule type="expression" dxfId="141" priority="784">
      <formula>$D$62&gt;$E$88</formula>
    </cfRule>
  </conditionalFormatting>
  <conditionalFormatting sqref="I60">
    <cfRule type="expression" dxfId="140" priority="785">
      <formula>$I$60&gt;$E$86</formula>
    </cfRule>
  </conditionalFormatting>
  <conditionalFormatting sqref="I61">
    <cfRule type="expression" dxfId="139" priority="786">
      <formula>$I$61&gt;$E$87</formula>
    </cfRule>
  </conditionalFormatting>
  <conditionalFormatting sqref="I62">
    <cfRule type="expression" dxfId="138" priority="787">
      <formula>$I$62&gt;$E$88</formula>
    </cfRule>
  </conditionalFormatting>
  <conditionalFormatting sqref="D60">
    <cfRule type="expression" dxfId="137" priority="792">
      <formula>$D$60&gt;$E$86</formula>
    </cfRule>
  </conditionalFormatting>
  <conditionalFormatting sqref="K60">
    <cfRule type="expression" dxfId="136" priority="800">
      <formula>$I$60&gt;$E$86</formula>
    </cfRule>
    <cfRule type="expression" dxfId="135" priority="801">
      <formula>$P$60="TRUE"</formula>
    </cfRule>
  </conditionalFormatting>
  <conditionalFormatting sqref="K61">
    <cfRule type="expression" dxfId="134" priority="802">
      <formula>$I$61&gt;$E$87</formula>
    </cfRule>
    <cfRule type="expression" dxfId="133" priority="803">
      <formula>$P$61="TRUE"</formula>
    </cfRule>
  </conditionalFormatting>
  <conditionalFormatting sqref="K62">
    <cfRule type="expression" dxfId="132" priority="821">
      <formula>$I$62&gt;$E$88</formula>
    </cfRule>
    <cfRule type="expression" dxfId="131" priority="822">
      <formula>$P$62="TRUE"</formula>
    </cfRule>
  </conditionalFormatting>
  <conditionalFormatting sqref="E113:K113">
    <cfRule type="notContainsBlanks" dxfId="130" priority="124">
      <formula>LEN(TRIM(E113))&gt;0</formula>
    </cfRule>
    <cfRule type="expression" dxfId="129" priority="125">
      <formula>$D113="NO"</formula>
    </cfRule>
  </conditionalFormatting>
  <conditionalFormatting sqref="E116:K116">
    <cfRule type="notContainsBlanks" dxfId="128" priority="134">
      <formula>LEN(TRIM(E116))&gt;0</formula>
    </cfRule>
    <cfRule type="expression" dxfId="127" priority="136">
      <formula>$D116="NO"</formula>
    </cfRule>
  </conditionalFormatting>
  <conditionalFormatting sqref="E111:K111">
    <cfRule type="notContainsBlanks" dxfId="126" priority="132">
      <formula>LEN(TRIM(E111))&gt;0</formula>
    </cfRule>
    <cfRule type="expression" dxfId="125" priority="133">
      <formula>$D111="NO"</formula>
    </cfRule>
  </conditionalFormatting>
  <conditionalFormatting sqref="E114:K114">
    <cfRule type="notContainsBlanks" dxfId="124" priority="135">
      <formula>LEN(TRIM(E114))&gt;0</formula>
    </cfRule>
    <cfRule type="expression" dxfId="123" priority="137">
      <formula>$D114="NO"</formula>
    </cfRule>
  </conditionalFormatting>
  <conditionalFormatting sqref="E115:K115">
    <cfRule type="notContainsBlanks" dxfId="122" priority="128">
      <formula>LEN(TRIM(E115))&gt;0</formula>
    </cfRule>
    <cfRule type="expression" dxfId="121" priority="129">
      <formula>$D115="NO"</formula>
    </cfRule>
  </conditionalFormatting>
  <conditionalFormatting sqref="E112:K112">
    <cfRule type="notContainsBlanks" dxfId="120" priority="126">
      <formula>LEN(TRIM(E112))&gt;0</formula>
    </cfRule>
    <cfRule type="expression" dxfId="119" priority="127">
      <formula>$D112="NO"</formula>
    </cfRule>
  </conditionalFormatting>
  <conditionalFormatting sqref="E110:K110">
    <cfRule type="notContainsBlanks" dxfId="118" priority="120" stopIfTrue="1">
      <formula>LEN(TRIM(E110))&gt;0</formula>
    </cfRule>
    <cfRule type="expression" dxfId="117" priority="121">
      <formula>$A$110&lt;&gt;""</formula>
    </cfRule>
  </conditionalFormatting>
  <conditionalFormatting sqref="A39">
    <cfRule type="expression" dxfId="116" priority="119">
      <formula>$B$23="Conference Request"</formula>
    </cfRule>
  </conditionalFormatting>
  <conditionalFormatting sqref="A76">
    <cfRule type="notContainsBlanks" dxfId="115" priority="115">
      <formula>LEN(TRIM(A76))&gt;0</formula>
    </cfRule>
    <cfRule type="expression" dxfId="114" priority="116">
      <formula>$I$76&gt;0</formula>
    </cfRule>
    <cfRule type="notContainsBlanks" dxfId="113" priority="117">
      <formula>LEN(TRIM(A76))&gt;0</formula>
    </cfRule>
    <cfRule type="expression" dxfId="112" priority="118">
      <formula>$D76&gt;0</formula>
    </cfRule>
  </conditionalFormatting>
  <conditionalFormatting sqref="A75">
    <cfRule type="notContainsBlanks" dxfId="111" priority="111">
      <formula>LEN(TRIM(A75))&gt;0</formula>
    </cfRule>
    <cfRule type="expression" dxfId="110" priority="112">
      <formula>$I$75&gt;0</formula>
    </cfRule>
    <cfRule type="notContainsBlanks" dxfId="109" priority="113">
      <formula>LEN(TRIM(A75))&gt;0</formula>
    </cfRule>
    <cfRule type="expression" dxfId="108" priority="114">
      <formula>$D75&gt;0</formula>
    </cfRule>
  </conditionalFormatting>
  <conditionalFormatting sqref="A74">
    <cfRule type="notContainsBlanks" dxfId="107" priority="107">
      <formula>LEN(TRIM(A74))&gt;0</formula>
    </cfRule>
    <cfRule type="expression" dxfId="106" priority="108">
      <formula>$I$74&gt;0</formula>
    </cfRule>
    <cfRule type="notContainsBlanks" dxfId="105" priority="109">
      <formula>LEN(TRIM(A74))&gt;0</formula>
    </cfRule>
    <cfRule type="expression" dxfId="104" priority="110">
      <formula>$D74&gt;0</formula>
    </cfRule>
  </conditionalFormatting>
  <conditionalFormatting sqref="A73">
    <cfRule type="notContainsBlanks" dxfId="103" priority="103">
      <formula>LEN(TRIM(A73))&gt;0</formula>
    </cfRule>
    <cfRule type="expression" dxfId="102" priority="104">
      <formula>$I$73&gt;0</formula>
    </cfRule>
    <cfRule type="notContainsBlanks" dxfId="101" priority="105">
      <formula>LEN(TRIM(A73))&gt;0</formula>
    </cfRule>
    <cfRule type="expression" dxfId="100" priority="106">
      <formula>$D73&gt;0</formula>
    </cfRule>
  </conditionalFormatting>
  <conditionalFormatting sqref="A72">
    <cfRule type="notContainsBlanks" dxfId="99" priority="99">
      <formula>LEN(TRIM(A72))&gt;0</formula>
    </cfRule>
    <cfRule type="expression" dxfId="98" priority="100">
      <formula>$I$72&gt;0</formula>
    </cfRule>
    <cfRule type="notContainsBlanks" dxfId="97" priority="101">
      <formula>LEN(TRIM(A72))&gt;0</formula>
    </cfRule>
    <cfRule type="expression" dxfId="96" priority="102">
      <formula>$D72&gt;0</formula>
    </cfRule>
  </conditionalFormatting>
  <conditionalFormatting sqref="B45:E45">
    <cfRule type="expression" dxfId="95" priority="83">
      <formula>$B$23="Conference Report"</formula>
    </cfRule>
    <cfRule type="notContainsBlanks" dxfId="94" priority="84">
      <formula>LEN(TRIM(B45))&gt;0</formula>
    </cfRule>
    <cfRule type="expression" dxfId="93" priority="97">
      <formula>$B$23="Conference Request"</formula>
    </cfRule>
    <cfRule type="expression" dxfId="92" priority="853">
      <formula>$B$23=""</formula>
    </cfRule>
  </conditionalFormatting>
  <conditionalFormatting sqref="B45:E45">
    <cfRule type="expression" dxfId="91" priority="96">
      <formula>$B$44&gt;0</formula>
    </cfRule>
  </conditionalFormatting>
  <conditionalFormatting sqref="G45:J45">
    <cfRule type="expression" dxfId="90" priority="91">
      <formula>$B$23="Conference Request"</formula>
    </cfRule>
    <cfRule type="notContainsBlanks" dxfId="89" priority="92">
      <formula>LEN(TRIM(G45))&gt;0</formula>
    </cfRule>
    <cfRule type="expression" dxfId="88" priority="94">
      <formula>$G$44&gt;0</formula>
    </cfRule>
  </conditionalFormatting>
  <conditionalFormatting sqref="B28:J28">
    <cfRule type="notContainsBlanks" dxfId="87" priority="200">
      <formula>LEN(TRIM(B28))&gt;0</formula>
    </cfRule>
    <cfRule type="expression" dxfId="86" priority="854">
      <formula>$B$27="YES"</formula>
    </cfRule>
  </conditionalFormatting>
  <conditionalFormatting sqref="B106:K106">
    <cfRule type="expression" dxfId="85" priority="85">
      <formula>$B$37=""</formula>
    </cfRule>
    <cfRule type="expression" dxfId="84" priority="86">
      <formula>$B$37="Federal"</formula>
    </cfRule>
    <cfRule type="notContainsBlanks" dxfId="83" priority="87">
      <formula>LEN(TRIM(B106))&gt;0</formula>
    </cfRule>
    <cfRule type="expression" dxfId="82" priority="88">
      <formula>$B$37="Non-federal"</formula>
    </cfRule>
  </conditionalFormatting>
  <conditionalFormatting sqref="B86:B88">
    <cfRule type="expression" dxfId="81" priority="68">
      <formula>$B$27="Yes"</formula>
    </cfRule>
    <cfRule type="notContainsBlanks" dxfId="80" priority="80">
      <formula>LEN(TRIM(B86))&gt;0</formula>
    </cfRule>
    <cfRule type="expression" dxfId="79" priority="81">
      <formula>($D$56+$D$57)&gt;$D$92</formula>
    </cfRule>
    <cfRule type="containsBlanks" dxfId="78" priority="82">
      <formula>LEN(TRIM(B86))=0</formula>
    </cfRule>
  </conditionalFormatting>
  <conditionalFormatting sqref="B97:K97">
    <cfRule type="notContainsBlanks" dxfId="77" priority="78">
      <formula>LEN(TRIM(B97))&gt;0</formula>
    </cfRule>
    <cfRule type="expression" dxfId="76" priority="79">
      <formula>($D$56+$D$57)&gt;$D$92</formula>
    </cfRule>
  </conditionalFormatting>
  <conditionalFormatting sqref="B98:K98">
    <cfRule type="expression" dxfId="75" priority="42">
      <formula>$L$63="No"</formula>
    </cfRule>
    <cfRule type="notContainsBlanks" dxfId="74" priority="76">
      <formula>LEN(TRIM(B98))&gt;0</formula>
    </cfRule>
    <cfRule type="expression" dxfId="73" priority="77">
      <formula>$D$63&gt;0</formula>
    </cfRule>
  </conditionalFormatting>
  <conditionalFormatting sqref="B99:K99">
    <cfRule type="expression" dxfId="72" priority="41">
      <formula>$L$68="no"</formula>
    </cfRule>
    <cfRule type="notContainsBlanks" dxfId="71" priority="74">
      <formula>LEN(TRIM(B99))&gt;0</formula>
    </cfRule>
    <cfRule type="expression" dxfId="70" priority="75">
      <formula>($D$68+$C$64+$C$65+$C$66+$C$67)&gt;$D$93</formula>
    </cfRule>
  </conditionalFormatting>
  <conditionalFormatting sqref="B100:K100">
    <cfRule type="expression" dxfId="69" priority="40">
      <formula>$L$69="No"</formula>
    </cfRule>
    <cfRule type="notContainsBlanks" dxfId="68" priority="72">
      <formula>LEN(TRIM(B100))&gt;0</formula>
    </cfRule>
    <cfRule type="expression" dxfId="67" priority="73">
      <formula>$D$69&gt;$D$94</formula>
    </cfRule>
  </conditionalFormatting>
  <conditionalFormatting sqref="D81">
    <cfRule type="expression" dxfId="66" priority="69">
      <formula>$G$81="NO"</formula>
    </cfRule>
  </conditionalFormatting>
  <conditionalFormatting sqref="D81:E81">
    <cfRule type="notContainsBlanks" dxfId="65" priority="70">
      <formula>LEN(TRIM(D81))&gt;0</formula>
    </cfRule>
    <cfRule type="expression" dxfId="64" priority="71">
      <formula>$G$81="YES"</formula>
    </cfRule>
  </conditionalFormatting>
  <conditionalFormatting sqref="D81:E81">
    <cfRule type="expression" dxfId="63" priority="56">
      <formula>$B$27="Yes"</formula>
    </cfRule>
  </conditionalFormatting>
  <conditionalFormatting sqref="B50:J50">
    <cfRule type="notContainsBlanks" dxfId="62" priority="65">
      <formula>LEN(TRIM(B50))&gt;0</formula>
    </cfRule>
    <cfRule type="expression" dxfId="61" priority="333">
      <formula>$B$23="Conference Report"</formula>
    </cfRule>
  </conditionalFormatting>
  <conditionalFormatting sqref="B51:J51">
    <cfRule type="notContainsBlanks" dxfId="60" priority="63">
      <formula>LEN(TRIM(B51))&gt;0</formula>
    </cfRule>
    <cfRule type="expression" dxfId="59" priority="64">
      <formula>$B$23="Conference Report"</formula>
    </cfRule>
  </conditionalFormatting>
  <conditionalFormatting sqref="D82">
    <cfRule type="expression" dxfId="58" priority="60">
      <formula>$G$82="NO"</formula>
    </cfRule>
    <cfRule type="expression" dxfId="57" priority="67">
      <formula>$G$82="YES"</formula>
    </cfRule>
  </conditionalFormatting>
  <conditionalFormatting sqref="D82:E82">
    <cfRule type="expression" dxfId="56" priority="48">
      <formula>$B$27="Yes"</formula>
    </cfRule>
    <cfRule type="notContainsBlanks" dxfId="55" priority="61">
      <formula>LEN(TRIM(D82))&gt;0</formula>
    </cfRule>
  </conditionalFormatting>
  <conditionalFormatting sqref="D83:E83">
    <cfRule type="expression" dxfId="54" priority="37">
      <formula>$B$31=""</formula>
    </cfRule>
    <cfRule type="expression" dxfId="53" priority="39">
      <formula>$B$23=""</formula>
    </cfRule>
    <cfRule type="expression" dxfId="52" priority="47">
      <formula>B27="Yes"</formula>
    </cfRule>
    <cfRule type="expression" dxfId="51" priority="57">
      <formula>$G$83="NO"</formula>
    </cfRule>
    <cfRule type="notContainsBlanks" dxfId="50" priority="58">
      <formula>LEN(TRIM(D83))&gt;0</formula>
    </cfRule>
    <cfRule type="expression" dxfId="49" priority="59">
      <formula>$G$83="YES"</formula>
    </cfRule>
  </conditionalFormatting>
  <conditionalFormatting sqref="B29:J29">
    <cfRule type="expression" dxfId="48" priority="55">
      <formula>$B$27="YES"</formula>
    </cfRule>
  </conditionalFormatting>
  <conditionalFormatting sqref="B30:J30">
    <cfRule type="expression" dxfId="47" priority="54">
      <formula>$B$27="YES"</formula>
    </cfRule>
  </conditionalFormatting>
  <conditionalFormatting sqref="B32:J32">
    <cfRule type="expression" dxfId="46" priority="50">
      <formula>AND(NOT(AND(ISBLANK($B$31),ISBLANK($B$32))),ISERROR(MATCH($B$32,INDIRECT($K$31),FALSE)))</formula>
    </cfRule>
  </conditionalFormatting>
  <conditionalFormatting sqref="K56:K58 K60:K70 K72:K76">
    <cfRule type="notContainsBlanks" dxfId="45" priority="62">
      <formula>LEN(TRIM(K56))&gt;0</formula>
    </cfRule>
  </conditionalFormatting>
  <conditionalFormatting sqref="D86:E88">
    <cfRule type="expression" dxfId="44" priority="38">
      <formula>$B$23=""</formula>
    </cfRule>
  </conditionalFormatting>
  <conditionalFormatting sqref="B103:K103">
    <cfRule type="expression" dxfId="43" priority="36">
      <formula>$L$59="SELECT PER DIEM"</formula>
    </cfRule>
  </conditionalFormatting>
  <conditionalFormatting sqref="D81:E83">
    <cfRule type="expression" dxfId="42" priority="34">
      <formula>$B$31="Multiple - Blanket Request"</formula>
    </cfRule>
  </conditionalFormatting>
  <conditionalFormatting sqref="I71">
    <cfRule type="expression" dxfId="41" priority="49">
      <formula>$I$71&gt;49999.9999</formula>
    </cfRule>
  </conditionalFormatting>
  <conditionalFormatting sqref="I79">
    <cfRule type="containsText" dxfId="40" priority="32" operator="containsText" text="Footnote Required">
      <formula>NOT(ISERROR(SEARCH("Footnote Required",I79)))</formula>
    </cfRule>
  </conditionalFormatting>
  <conditionalFormatting sqref="B111">
    <cfRule type="notContainsBlanks" dxfId="39" priority="28">
      <formula>LEN(TRIM(B111))&gt;0</formula>
    </cfRule>
    <cfRule type="expression" dxfId="38" priority="29">
      <formula>$A$111&lt;&gt;""</formula>
    </cfRule>
  </conditionalFormatting>
  <conditionalFormatting sqref="C111">
    <cfRule type="notContainsBlanks" dxfId="37" priority="30">
      <formula>LEN(TRIM(C111))&gt;0</formula>
    </cfRule>
    <cfRule type="expression" dxfId="36" priority="31">
      <formula>$A$111&lt;&gt;""</formula>
    </cfRule>
  </conditionalFormatting>
  <conditionalFormatting sqref="B112">
    <cfRule type="notContainsBlanks" dxfId="35" priority="24">
      <formula>LEN(TRIM(B112))&gt;0</formula>
    </cfRule>
    <cfRule type="expression" dxfId="34" priority="25">
      <formula>$A$112&lt;&gt;""</formula>
    </cfRule>
  </conditionalFormatting>
  <conditionalFormatting sqref="C112">
    <cfRule type="notContainsBlanks" dxfId="33" priority="26">
      <formula>LEN(TRIM(C112))&gt;0</formula>
    </cfRule>
    <cfRule type="expression" dxfId="32" priority="27">
      <formula>$A$112&lt;&gt;""</formula>
    </cfRule>
  </conditionalFormatting>
  <conditionalFormatting sqref="B113">
    <cfRule type="notContainsBlanks" dxfId="31" priority="20">
      <formula>LEN(TRIM(B113))&gt;0</formula>
    </cfRule>
    <cfRule type="expression" dxfId="30" priority="21">
      <formula>$A$113&lt;&gt;""</formula>
    </cfRule>
  </conditionalFormatting>
  <conditionalFormatting sqref="C113">
    <cfRule type="notContainsBlanks" dxfId="29" priority="22">
      <formula>LEN(TRIM(C113))&gt;0</formula>
    </cfRule>
    <cfRule type="expression" dxfId="28" priority="23">
      <formula>$A$113&lt;&gt;""</formula>
    </cfRule>
  </conditionalFormatting>
  <conditionalFormatting sqref="B114">
    <cfRule type="notContainsBlanks" dxfId="27" priority="16">
      <formula>LEN(TRIM(B114))&gt;0</formula>
    </cfRule>
    <cfRule type="expression" dxfId="26" priority="17">
      <formula>$A$114&lt;&gt;""</formula>
    </cfRule>
  </conditionalFormatting>
  <conditionalFormatting sqref="C114">
    <cfRule type="notContainsBlanks" dxfId="25" priority="18">
      <formula>LEN(TRIM(C114))&gt;0</formula>
    </cfRule>
    <cfRule type="expression" dxfId="24" priority="19">
      <formula>$A$114&lt;&gt;""</formula>
    </cfRule>
  </conditionalFormatting>
  <conditionalFormatting sqref="B115">
    <cfRule type="notContainsBlanks" dxfId="23" priority="12">
      <formula>LEN(TRIM(B115))&gt;0</formula>
    </cfRule>
    <cfRule type="expression" dxfId="22" priority="13">
      <formula>$A$115&lt;&gt;""</formula>
    </cfRule>
  </conditionalFormatting>
  <conditionalFormatting sqref="C115">
    <cfRule type="notContainsBlanks" dxfId="21" priority="14">
      <formula>LEN(TRIM(C115))&gt;0</formula>
    </cfRule>
    <cfRule type="expression" dxfId="20" priority="15">
      <formula>$A$115&lt;&gt;""</formula>
    </cfRule>
  </conditionalFormatting>
  <conditionalFormatting sqref="B116">
    <cfRule type="notContainsBlanks" dxfId="19" priority="8">
      <formula>LEN(TRIM(B116))&gt;0</formula>
    </cfRule>
    <cfRule type="expression" dxfId="18" priority="9">
      <formula>$A$116&lt;&gt;""</formula>
    </cfRule>
  </conditionalFormatting>
  <conditionalFormatting sqref="C116">
    <cfRule type="notContainsBlanks" dxfId="17" priority="10">
      <formula>LEN(TRIM(C116))&gt;0</formula>
    </cfRule>
    <cfRule type="expression" dxfId="16" priority="11">
      <formula>$A$116&lt;&gt;""</formula>
    </cfRule>
  </conditionalFormatting>
  <conditionalFormatting sqref="K28:M28">
    <cfRule type="expression" dxfId="15" priority="5">
      <formula>$B$27="No"</formula>
    </cfRule>
  </conditionalFormatting>
  <conditionalFormatting sqref="K28:S28">
    <cfRule type="notContainsBlanks" dxfId="14" priority="6">
      <formula>LEN(TRIM(K28))&gt;0</formula>
    </cfRule>
    <cfRule type="expression" dxfId="13" priority="7">
      <formula>$B$27="YES"</formula>
    </cfRule>
  </conditionalFormatting>
  <conditionalFormatting sqref="K27:M27">
    <cfRule type="expression" dxfId="12" priority="2">
      <formula>$B$27="No"</formula>
    </cfRule>
  </conditionalFormatting>
  <conditionalFormatting sqref="K27:S27">
    <cfRule type="notContainsBlanks" dxfId="11" priority="3">
      <formula>LEN(TRIM(K27))&gt;0</formula>
    </cfRule>
    <cfRule type="expression" dxfId="10" priority="4">
      <formula>$B$27="YES"</formula>
    </cfRule>
  </conditionalFormatting>
  <dataValidations xWindow="719" yWindow="844" count="41">
    <dataValidation type="date" operator="greaterThanOrEqual" allowBlank="1" showInputMessage="1" showErrorMessage="1" sqref="B30:J30">
      <formula1>B29</formula1>
    </dataValidation>
    <dataValidation type="date" operator="lessThanOrEqual" allowBlank="1" showInputMessage="1" showErrorMessage="1" sqref="B29:J29">
      <formula1>B30</formula1>
    </dataValidation>
    <dataValidation allowBlank="1" showInputMessage="1" showErrorMessage="1" error="Meals provided cannot exceed total number of attendees * total number of days conference held" sqref="B86:B88"/>
    <dataValidation type="whole" allowBlank="1" showInputMessage="1" showErrorMessage="1" error="Numeric Format Must Be Used For This Cell" sqref="D120:D139">
      <formula1>0</formula1>
      <formula2>1E+33</formula2>
    </dataValidation>
    <dataValidation type="textLength" allowBlank="1" showInputMessage="1" showErrorMessage="1" error="Error: Exceeds Maximum Text Length of 255 Characters" sqref="B103:K103 E110:F116 K56:K77 B34:J34 B97:K100">
      <formula1>0</formula1>
      <formula2>255</formula2>
    </dataValidation>
    <dataValidation allowBlank="1" showInputMessage="1" showErrorMessage="1" prompt="Provide the total estimated cost of this facility" sqref="C109"/>
    <dataValidation type="decimal" allowBlank="1" showInputMessage="1" showErrorMessage="1" error="Invalid Entry: Only numeric values may be entered" sqref="C110:C116">
      <formula1>0</formula1>
      <formula2>1E+29</formula2>
    </dataValidation>
    <dataValidation allowBlank="1" showInputMessage="1" showErrorMessage="1" prompt="Choose from drop down if the facility considered is a Federal or non-Federal facility" sqref="B109"/>
    <dataValidation allowBlank="1" showInputMessage="1" showErrorMessage="1" prompt="Provide the name and location of the facilities considered for this conference" sqref="A109"/>
    <dataValidation type="decimal" allowBlank="1" showInputMessage="1" showErrorMessage="1" sqref="B71:D71 B77:D78 G71:J71 G77:J78">
      <formula1>0</formula1>
      <formula2>9.99999999999999E+30</formula2>
    </dataValidation>
    <dataValidation type="decimal" allowBlank="1" showInputMessage="1" showErrorMessage="1" error="Numeric format must be used for this cell" sqref="B60:C60 D61:D70 I60:I70 B62:C63 G60:G69 G58 B58:C58 B75:C75 B73:C73">
      <formula1>0</formula1>
      <formula2>9.99999999999999E+29</formula2>
    </dataValidation>
    <dataValidation type="decimal" allowBlank="1" showInputMessage="1" showErrorMessage="1" error="Numeric format must be used for this cell" sqref="B76:D76 G76">
      <formula1>0</formula1>
      <formula2>9.99999999999999E+26</formula2>
    </dataValidation>
    <dataValidation type="decimal" allowBlank="1" showInputMessage="1" showErrorMessage="1" error="Numeric format must be used for this cell" sqref="B74:C74 B65:C65">
      <formula1>0</formula1>
      <formula2>9.99999999999999E+27</formula2>
    </dataValidation>
    <dataValidation type="decimal" allowBlank="1" showInputMessage="1" showErrorMessage="1" error="Numeric format must be used for this cell" sqref="B72:D72 I72:I76 G72:G75 B67:C67 D73:D75">
      <formula1>0</formula1>
      <formula2>9.99999999999999E+33</formula2>
    </dataValidation>
    <dataValidation allowBlank="1" showInputMessage="1" showErrorMessage="1" error="Numeric format must be used for this cell" sqref="J72:J76 J56:J58 J60:J70"/>
    <dataValidation type="decimal" allowBlank="1" showInputMessage="1" showErrorMessage="1" error="Numeric format must be used for this cell" sqref="I56:I58 D60 D56:D58 G56:H56 B68:C70 B56:C56 H57:H58 H60:H70 H72:H76 G70">
      <formula1>0</formula1>
      <formula2>9.99999999999999E+25</formula2>
    </dataValidation>
    <dataValidation type="decimal" allowBlank="1" showInputMessage="1" showErrorMessage="1" error="Numeric format must be used for this cell" promptTitle=" " sqref="B64:C64">
      <formula1>0</formula1>
      <formula2>9.99999999999999E+31</formula2>
    </dataValidation>
    <dataValidation type="decimal" allowBlank="1" showInputMessage="1" showErrorMessage="1" error="Numeric format must be used for this cell" sqref="B66:C66">
      <formula1>0</formula1>
      <formula2>9.99999999999999E+36</formula2>
    </dataValidation>
    <dataValidation type="decimal" allowBlank="1" showInputMessage="1" showErrorMessage="1" error="Numeric format must be used for this cell" sqref="B61:C61">
      <formula1>0</formula1>
      <formula2>9.99999999999999E+28</formula2>
    </dataValidation>
    <dataValidation type="decimal" allowBlank="1" showInputMessage="1" showErrorMessage="1" error="Numeric format must be used for this cell" sqref="B57:C57 G57">
      <formula1>0</formula1>
      <formula2>9.99999999999999E+21</formula2>
    </dataValidation>
    <dataValidation type="list" showErrorMessage="1" sqref="B39:J39">
      <formula1>Reporting_Period</formula1>
    </dataValidation>
    <dataValidation type="whole" operator="greaterThanOrEqual" allowBlank="1" showInputMessage="1" showErrorMessage="1" error="Numeric format must be used for this cell" sqref="B41:I43 J42:J43">
      <formula1>0</formula1>
    </dataValidation>
    <dataValidation type="textLength" allowBlank="1" showInputMessage="1" showErrorMessage="1" sqref="B26:J26">
      <formula1>0</formula1>
      <formula2>255</formula2>
    </dataValidation>
    <dataValidation allowBlank="1" showErrorMessage="1" sqref="C15:D16 B15:B18"/>
    <dataValidation allowBlank="1" showInputMessage="1" showErrorMessage="1" prompt="Provide a short description for why this facility was or was not chosen " sqref="E109:K109"/>
    <dataValidation type="whole" operator="lessThanOrEqual" allowBlank="1" showInputMessage="1" showErrorMessage="1" error="EXCEEDS TOTAL NUMBER OF ATTENDEES" sqref="B45:E45">
      <formula1>B44</formula1>
    </dataValidation>
    <dataValidation type="list" allowBlank="1" showInputMessage="1" showErrorMessage="1" error="SELECT CORRECT LOCATION" sqref="B32:J32">
      <formula1>INDIRECT($K$31)</formula1>
    </dataValidation>
    <dataValidation type="whole" operator="lessThanOrEqual" allowBlank="1" showInputMessage="1" showErrorMessage="1" error="EXCEEDS TOTAL ATTENDEES_x000a_" sqref="G45:J45">
      <formula1>G44</formula1>
    </dataValidation>
    <dataValidation type="list" showInputMessage="1" showErrorMessage="1" sqref="B22:J22">
      <formula1>Component</formula1>
    </dataValidation>
    <dataValidation type="list" showInputMessage="1" showErrorMessage="1" sqref="B27:J27">
      <formula1>Blanket</formula1>
    </dataValidation>
    <dataValidation type="list" showInputMessage="1" showErrorMessage="1" sqref="B23:J23">
      <formula1>Form_Type</formula1>
    </dataValidation>
    <dataValidation type="list" showInputMessage="1" showErrorMessage="1" sqref="D83:E83">
      <formula1>DOS</formula1>
    </dataValidation>
    <dataValidation type="list" showInputMessage="1" showErrorMessage="1" sqref="D81:E81">
      <formula1>GSA</formula1>
    </dataValidation>
    <dataValidation type="list" showInputMessage="1" showErrorMessage="1" sqref="B31:J31">
      <formula1>Country</formula1>
    </dataValidation>
    <dataValidation type="list" showInputMessage="1" showErrorMessage="1" sqref="D82:E82">
      <formula1>DOD</formula1>
    </dataValidation>
    <dataValidation type="list" showInputMessage="1" showErrorMessage="1" sqref="B38:J38">
      <formula1>CA</formula1>
    </dataValidation>
    <dataValidation type="list" showInputMessage="1" showErrorMessage="1" sqref="B37:J37">
      <formula1>Facility_Type</formula1>
    </dataValidation>
    <dataValidation type="list" showInputMessage="1" showErrorMessage="1" sqref="B50:J50">
      <formula1>Procurement</formula1>
    </dataValidation>
    <dataValidation type="list" showInputMessage="1" showErrorMessage="1" sqref="B51:J51">
      <formula1>Research</formula1>
    </dataValidation>
    <dataValidation type="list" showInputMessage="1" showErrorMessage="1" sqref="B106:K106">
      <formula1>Just_Non_Fed</formula1>
    </dataValidation>
    <dataValidation type="list" showInputMessage="1" showErrorMessage="1" sqref="B111:B116">
      <formula1>Facility_Type</formula1>
    </dataValidation>
  </dataValidations>
  <hyperlinks>
    <hyperlink ref="B81" r:id="rId1"/>
    <hyperlink ref="B82" r:id="rId2"/>
    <hyperlink ref="B83" r:id="rId3"/>
  </hyperlinks>
  <printOptions horizontalCentered="1"/>
  <pageMargins left="0.25" right="0" top="0.25" bottom="0.5" header="0.25" footer="0.25"/>
  <pageSetup paperSize="5" scale="74" fitToHeight="6" orientation="landscape" r:id="rId4"/>
  <headerFooter>
    <oddHeader xml:space="preserve">&amp;R                     </oddHeader>
    <oddFooter>&amp;LDOJ-Sponsored Conference Request and Report Form_Version 2
Release Date: 4/1/13&amp;CReturn To:  JMD Finance Staff, TSG at   &amp;UConference.and.Non-Federal.Center@usdoj.gov&amp;RAttachment 1
&amp;A
&amp;P of &amp;N</oddFooter>
  </headerFooter>
  <rowBreaks count="5" manualBreakCount="5">
    <brk id="32" max="12" man="1"/>
    <brk id="52" max="12" man="1"/>
    <brk id="77" max="12" man="1"/>
    <brk id="100" max="12" man="1"/>
    <brk id="117" max="16383" man="1"/>
  </rowBreaks>
  <ignoredErrors>
    <ignoredError sqref="D56:D57 D60:D70 D72:D76 D58 B77:C77 G81:G82 I56:I58 D139 A110:B110 D111:D116 G77:H77 I60:I70 I72:I76 G44" emptyCellReference="1"/>
  </ignoredError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646"/>
  <sheetViews>
    <sheetView topLeftCell="A10" workbookViewId="0">
      <selection activeCell="B14" sqref="B14"/>
    </sheetView>
  </sheetViews>
  <sheetFormatPr defaultColWidth="9.140625" defaultRowHeight="15" x14ac:dyDescent="0.25"/>
  <cols>
    <col min="1" max="1" width="53.7109375" style="280" customWidth="1"/>
    <col min="2" max="2" width="28.42578125" style="280" customWidth="1"/>
    <col min="3" max="3" width="18.5703125" style="280" customWidth="1"/>
    <col min="4" max="6" width="21" style="280" customWidth="1"/>
    <col min="7" max="7" width="18.140625" style="280" customWidth="1"/>
    <col min="8" max="8" width="16.7109375" style="280" customWidth="1"/>
    <col min="9" max="9" width="18.28515625" style="280" customWidth="1"/>
    <col min="10" max="10" width="9.140625" style="280" customWidth="1"/>
    <col min="11" max="16384" width="9.140625" style="280"/>
  </cols>
  <sheetData>
    <row r="1" spans="1:15" ht="18.75" thickBot="1" x14ac:dyDescent="0.3">
      <c r="A1" s="661" t="s">
        <v>623</v>
      </c>
      <c r="B1" s="661"/>
      <c r="C1" s="661"/>
      <c r="D1" s="661"/>
      <c r="E1" s="661"/>
      <c r="F1" s="661"/>
      <c r="G1" s="661"/>
      <c r="H1" s="661"/>
      <c r="I1" s="661"/>
      <c r="J1" s="661"/>
      <c r="K1" s="661"/>
      <c r="L1" s="661"/>
      <c r="M1" s="661"/>
      <c r="N1" s="661"/>
      <c r="O1" s="661"/>
    </row>
    <row r="2" spans="1:15" ht="45.75" customHeight="1" thickBot="1" x14ac:dyDescent="0.3">
      <c r="A2" s="281" t="s">
        <v>624</v>
      </c>
      <c r="B2" s="662">
        <f>'SUBMISSION FORM'!B26:J26</f>
        <v>0</v>
      </c>
      <c r="C2" s="663"/>
      <c r="D2" s="663"/>
      <c r="E2" s="663"/>
      <c r="F2" s="663"/>
      <c r="G2" s="663"/>
      <c r="H2" s="663"/>
      <c r="I2" s="664"/>
      <c r="J2" s="282"/>
      <c r="K2" s="282"/>
      <c r="L2" s="282"/>
      <c r="M2" s="282"/>
      <c r="N2" s="282"/>
      <c r="O2" s="282"/>
    </row>
    <row r="3" spans="1:15" ht="18.75" thickBot="1" x14ac:dyDescent="0.3">
      <c r="A3" s="281" t="s">
        <v>625</v>
      </c>
      <c r="B3" s="665" t="str">
        <f>TEXT(C4, "mm/dd/yyyy")&amp;" - "&amp;TEXT(D4,"mm/dd/yyy")</f>
        <v>01/00/1900 - 01/00/1900</v>
      </c>
      <c r="C3" s="666"/>
      <c r="D3" s="666"/>
      <c r="E3" s="666"/>
      <c r="F3" s="666"/>
      <c r="G3" s="666"/>
      <c r="H3" s="666"/>
      <c r="I3" s="667"/>
      <c r="J3" s="282"/>
      <c r="K3" s="282"/>
      <c r="L3" s="282"/>
      <c r="M3" s="282"/>
      <c r="N3" s="282"/>
      <c r="O3" s="282"/>
    </row>
    <row r="4" spans="1:15" ht="18.75" thickBot="1" x14ac:dyDescent="0.3">
      <c r="A4" s="281"/>
      <c r="B4" s="282"/>
      <c r="C4" s="283">
        <f>'SUBMISSION FORM'!B29</f>
        <v>0</v>
      </c>
      <c r="D4" s="283">
        <f>'SUBMISSION FORM'!B30</f>
        <v>0</v>
      </c>
      <c r="E4" s="284"/>
      <c r="F4" s="282"/>
      <c r="G4" s="282"/>
      <c r="H4" s="282"/>
      <c r="I4" s="282"/>
      <c r="J4" s="282"/>
      <c r="K4" s="282"/>
      <c r="L4" s="282"/>
      <c r="M4" s="282"/>
    </row>
    <row r="5" spans="1:15" ht="18.75" thickTop="1" x14ac:dyDescent="0.25">
      <c r="A5" s="281" t="s">
        <v>626</v>
      </c>
      <c r="B5" s="285" t="s">
        <v>627</v>
      </c>
      <c r="C5" s="282"/>
      <c r="D5" s="282"/>
      <c r="E5" s="282"/>
      <c r="F5" s="282"/>
      <c r="G5" s="282"/>
      <c r="H5" s="282"/>
      <c r="I5" s="282"/>
      <c r="J5" s="282"/>
      <c r="K5" s="282"/>
      <c r="L5" s="282"/>
      <c r="M5" s="282"/>
    </row>
    <row r="6" spans="1:15" ht="18" x14ac:dyDescent="0.25">
      <c r="A6" s="286" t="s">
        <v>628</v>
      </c>
      <c r="B6" s="287"/>
      <c r="C6" s="282"/>
      <c r="D6" s="282"/>
      <c r="E6" s="282"/>
      <c r="F6" s="282"/>
      <c r="G6" s="282"/>
      <c r="H6" s="282"/>
      <c r="I6" s="282"/>
      <c r="J6" s="282"/>
      <c r="K6" s="282"/>
      <c r="L6" s="282"/>
      <c r="M6" s="282"/>
      <c r="N6" s="282"/>
    </row>
    <row r="7" spans="1:15" ht="18" x14ac:dyDescent="0.25">
      <c r="A7" s="288" t="s">
        <v>629</v>
      </c>
      <c r="B7" s="287"/>
      <c r="C7" s="282"/>
      <c r="D7" s="282"/>
      <c r="E7" s="282"/>
      <c r="F7" s="282"/>
      <c r="G7" s="282"/>
      <c r="H7" s="282"/>
      <c r="I7" s="282"/>
      <c r="J7" s="282"/>
      <c r="K7" s="282"/>
      <c r="L7" s="282"/>
      <c r="M7" s="282"/>
      <c r="N7" s="282"/>
    </row>
    <row r="8" spans="1:15" ht="30" x14ac:dyDescent="0.25">
      <c r="A8" s="289" t="s">
        <v>630</v>
      </c>
      <c r="B8" s="287"/>
      <c r="C8" s="282"/>
      <c r="D8" s="282"/>
      <c r="E8" s="282"/>
      <c r="F8" s="282"/>
      <c r="G8" s="282"/>
      <c r="H8" s="282"/>
      <c r="I8" s="282"/>
      <c r="J8" s="282"/>
      <c r="K8" s="282"/>
      <c r="L8" s="282"/>
      <c r="M8" s="282"/>
      <c r="N8" s="282"/>
    </row>
    <row r="9" spans="1:15" ht="18" x14ac:dyDescent="0.25">
      <c r="A9" s="288" t="s">
        <v>631</v>
      </c>
      <c r="B9" s="287"/>
      <c r="C9" s="282"/>
      <c r="D9" s="282"/>
      <c r="E9" s="282"/>
      <c r="F9" s="282"/>
      <c r="G9" s="282"/>
      <c r="H9" s="282"/>
      <c r="I9" s="282"/>
      <c r="J9" s="282"/>
      <c r="K9" s="282"/>
      <c r="L9" s="282"/>
      <c r="M9" s="282"/>
      <c r="N9" s="282"/>
    </row>
    <row r="10" spans="1:15" ht="30" x14ac:dyDescent="0.25">
      <c r="A10" s="290" t="s">
        <v>632</v>
      </c>
      <c r="B10" s="287"/>
      <c r="C10" s="282"/>
      <c r="D10" s="282"/>
      <c r="E10" s="282"/>
      <c r="F10" s="282"/>
      <c r="G10" s="282"/>
      <c r="H10" s="282"/>
      <c r="I10" s="282"/>
      <c r="J10" s="282"/>
      <c r="K10" s="282"/>
      <c r="L10" s="282"/>
      <c r="M10" s="282"/>
      <c r="N10" s="282"/>
    </row>
    <row r="11" spans="1:15" ht="18" x14ac:dyDescent="0.25">
      <c r="A11" s="288" t="s">
        <v>1032</v>
      </c>
      <c r="B11" s="287"/>
      <c r="C11" s="282"/>
      <c r="D11" s="282"/>
      <c r="E11" s="282"/>
      <c r="F11" s="282"/>
      <c r="G11" s="282"/>
      <c r="H11" s="282"/>
      <c r="I11" s="282"/>
      <c r="J11" s="282"/>
      <c r="K11" s="282"/>
      <c r="L11" s="282"/>
      <c r="M11" s="282"/>
      <c r="N11" s="282"/>
    </row>
    <row r="12" spans="1:15" ht="18" x14ac:dyDescent="0.25">
      <c r="A12" s="288" t="s">
        <v>1033</v>
      </c>
      <c r="B12" s="287"/>
      <c r="C12" s="282"/>
      <c r="D12" s="282"/>
      <c r="E12" s="282"/>
      <c r="F12" s="282"/>
      <c r="G12" s="282"/>
      <c r="H12" s="282"/>
      <c r="I12" s="282"/>
      <c r="J12" s="282"/>
      <c r="K12" s="282"/>
      <c r="L12" s="282"/>
      <c r="M12" s="282"/>
      <c r="N12" s="282"/>
    </row>
    <row r="13" spans="1:15" ht="30" x14ac:dyDescent="0.25">
      <c r="A13" s="290" t="s">
        <v>1034</v>
      </c>
      <c r="B13" s="287"/>
      <c r="C13" s="282"/>
      <c r="D13" s="282"/>
      <c r="E13" s="282"/>
      <c r="F13" s="282"/>
      <c r="G13" s="282"/>
      <c r="H13" s="282"/>
      <c r="I13" s="282"/>
      <c r="J13" s="282"/>
      <c r="K13" s="282"/>
      <c r="L13" s="282"/>
      <c r="M13" s="282"/>
      <c r="N13" s="282"/>
    </row>
    <row r="14" spans="1:15" ht="75" x14ac:dyDescent="0.25">
      <c r="A14" s="289" t="s">
        <v>1035</v>
      </c>
      <c r="B14" s="287"/>
      <c r="C14" s="282"/>
      <c r="D14" s="282"/>
      <c r="E14" s="282"/>
      <c r="F14" s="282"/>
      <c r="G14" s="282"/>
      <c r="H14" s="282"/>
      <c r="I14" s="282"/>
      <c r="J14" s="282"/>
      <c r="K14" s="282"/>
      <c r="L14" s="282"/>
      <c r="M14" s="282"/>
      <c r="N14" s="282"/>
    </row>
    <row r="15" spans="1:15" ht="18" x14ac:dyDescent="0.25">
      <c r="A15" s="289"/>
      <c r="B15" s="291"/>
      <c r="C15" s="578"/>
      <c r="D15" s="578"/>
      <c r="E15" s="578"/>
      <c r="F15" s="578"/>
      <c r="G15" s="578"/>
      <c r="H15" s="578"/>
      <c r="I15" s="578"/>
      <c r="J15" s="578"/>
      <c r="K15" s="578"/>
      <c r="L15" s="578"/>
      <c r="M15" s="578"/>
      <c r="N15" s="578"/>
    </row>
    <row r="16" spans="1:15" ht="18" x14ac:dyDescent="0.25">
      <c r="A16" s="281"/>
      <c r="B16" s="291"/>
      <c r="C16" s="292"/>
      <c r="D16" s="282"/>
      <c r="E16" s="282"/>
      <c r="F16" s="282"/>
      <c r="G16" s="282"/>
      <c r="H16" s="282"/>
      <c r="I16" s="282"/>
      <c r="J16" s="282"/>
      <c r="K16" s="282"/>
      <c r="L16" s="282"/>
      <c r="M16" s="282"/>
      <c r="N16" s="282"/>
      <c r="O16" s="282"/>
    </row>
    <row r="17" spans="1:15" ht="94.5" customHeight="1" x14ac:dyDescent="0.25">
      <c r="A17" s="668" t="s">
        <v>633</v>
      </c>
      <c r="B17" s="668"/>
      <c r="C17" s="292"/>
      <c r="D17" s="282"/>
      <c r="E17" s="282"/>
      <c r="F17" s="282"/>
      <c r="G17" s="282"/>
      <c r="H17" s="282"/>
      <c r="I17" s="282"/>
      <c r="J17" s="282"/>
      <c r="K17" s="282"/>
      <c r="L17" s="282"/>
      <c r="M17" s="282"/>
      <c r="N17" s="282"/>
      <c r="O17" s="282"/>
    </row>
    <row r="18" spans="1:15" ht="18" x14ac:dyDescent="0.25">
      <c r="A18" s="281"/>
      <c r="B18" s="291"/>
      <c r="C18" s="292"/>
      <c r="D18" s="282"/>
      <c r="E18" s="282"/>
      <c r="F18" s="282"/>
      <c r="G18" s="282"/>
      <c r="H18" s="282"/>
      <c r="I18" s="282"/>
      <c r="J18" s="282"/>
      <c r="K18" s="282"/>
      <c r="L18" s="282"/>
      <c r="M18" s="282"/>
      <c r="N18" s="282"/>
      <c r="O18" s="282"/>
    </row>
    <row r="19" spans="1:15" ht="18" x14ac:dyDescent="0.25">
      <c r="A19" s="293" t="s">
        <v>634</v>
      </c>
      <c r="B19" s="291"/>
      <c r="C19" s="292"/>
      <c r="D19" s="282"/>
      <c r="E19" s="282"/>
      <c r="F19" s="282"/>
      <c r="G19" s="282"/>
      <c r="H19" s="282"/>
      <c r="I19" s="282"/>
      <c r="J19" s="282"/>
      <c r="K19" s="282"/>
      <c r="L19" s="282"/>
      <c r="M19" s="282"/>
      <c r="N19" s="282"/>
      <c r="O19" s="282"/>
    </row>
    <row r="20" spans="1:15" ht="18" x14ac:dyDescent="0.25">
      <c r="A20" s="669" t="s">
        <v>635</v>
      </c>
      <c r="B20" s="291"/>
      <c r="C20" s="292"/>
      <c r="D20" s="282"/>
      <c r="E20" s="282"/>
      <c r="F20" s="282"/>
      <c r="G20" s="282"/>
      <c r="H20" s="282"/>
      <c r="I20" s="282"/>
      <c r="J20" s="282"/>
      <c r="K20" s="282"/>
      <c r="L20" s="282"/>
      <c r="M20" s="282"/>
      <c r="N20" s="282"/>
      <c r="O20" s="282"/>
    </row>
    <row r="21" spans="1:15" ht="18" x14ac:dyDescent="0.25">
      <c r="A21" s="669"/>
      <c r="B21" s="291"/>
      <c r="C21" s="292"/>
      <c r="D21" s="282"/>
      <c r="E21" s="282"/>
      <c r="F21" s="282"/>
      <c r="G21" s="282"/>
      <c r="H21" s="282"/>
      <c r="I21" s="282"/>
      <c r="J21" s="282"/>
      <c r="K21" s="282"/>
      <c r="L21" s="282"/>
      <c r="M21" s="282"/>
      <c r="N21" s="282"/>
      <c r="O21" s="282"/>
    </row>
    <row r="22" spans="1:15" ht="18" x14ac:dyDescent="0.25">
      <c r="A22" s="669"/>
      <c r="B22" s="291"/>
      <c r="C22" s="292"/>
      <c r="D22" s="282"/>
      <c r="E22" s="282"/>
      <c r="F22" s="282"/>
      <c r="G22" s="282"/>
      <c r="H22" s="282"/>
      <c r="I22" s="282"/>
      <c r="J22" s="282"/>
      <c r="K22" s="282"/>
      <c r="L22" s="282"/>
      <c r="M22" s="282"/>
      <c r="N22" s="282"/>
      <c r="O22" s="282"/>
    </row>
    <row r="23" spans="1:15" ht="18" x14ac:dyDescent="0.25">
      <c r="A23" s="669"/>
      <c r="B23" s="291"/>
      <c r="C23" s="292"/>
      <c r="D23" s="282"/>
      <c r="E23" s="282"/>
      <c r="F23" s="282"/>
      <c r="G23" s="282"/>
      <c r="H23" s="282"/>
      <c r="I23" s="282"/>
      <c r="J23" s="282"/>
      <c r="K23" s="282"/>
      <c r="L23" s="282"/>
      <c r="M23" s="282"/>
      <c r="N23" s="282"/>
      <c r="O23" s="282"/>
    </row>
    <row r="24" spans="1:15" ht="18" x14ac:dyDescent="0.25">
      <c r="A24" s="669"/>
      <c r="B24" s="291"/>
      <c r="C24" s="292"/>
      <c r="D24" s="282"/>
      <c r="E24" s="282"/>
      <c r="F24" s="282"/>
      <c r="G24" s="282"/>
      <c r="H24" s="282"/>
      <c r="I24" s="282"/>
      <c r="J24" s="282"/>
      <c r="K24" s="282"/>
      <c r="L24" s="282"/>
      <c r="M24" s="282"/>
      <c r="N24" s="282"/>
      <c r="O24" s="282"/>
    </row>
    <row r="25" spans="1:15" ht="18.75" thickBot="1" x14ac:dyDescent="0.3">
      <c r="A25" s="294"/>
      <c r="B25" s="291"/>
      <c r="C25" s="292"/>
      <c r="D25" s="282"/>
      <c r="E25" s="282"/>
      <c r="F25" s="282"/>
      <c r="G25" s="282"/>
      <c r="H25" s="282"/>
      <c r="I25" s="282"/>
      <c r="J25" s="282"/>
      <c r="K25" s="282"/>
      <c r="L25" s="282"/>
      <c r="M25" s="282"/>
      <c r="N25" s="282"/>
      <c r="O25" s="282"/>
    </row>
    <row r="26" spans="1:15" ht="18" x14ac:dyDescent="0.25">
      <c r="A26" s="295"/>
      <c r="B26" s="291"/>
      <c r="C26" s="292"/>
      <c r="D26" s="282"/>
      <c r="E26" s="282"/>
      <c r="F26" s="282"/>
      <c r="G26" s="282"/>
      <c r="H26" s="282"/>
      <c r="I26" s="282"/>
      <c r="J26" s="282"/>
      <c r="K26" s="282"/>
      <c r="L26" s="282"/>
      <c r="M26" s="282"/>
      <c r="N26" s="282"/>
      <c r="O26" s="282"/>
    </row>
    <row r="27" spans="1:15" ht="18.75" thickBot="1" x14ac:dyDescent="0.3">
      <c r="A27" s="285" t="s">
        <v>636</v>
      </c>
      <c r="B27" s="291"/>
      <c r="C27" s="292"/>
      <c r="D27" s="282"/>
      <c r="E27" s="282"/>
      <c r="F27" s="282"/>
      <c r="G27" s="282"/>
      <c r="H27" s="282"/>
      <c r="I27" s="282"/>
      <c r="J27" s="282"/>
      <c r="K27" s="282"/>
      <c r="L27" s="282"/>
      <c r="M27" s="282"/>
      <c r="N27" s="282"/>
      <c r="O27" s="282"/>
    </row>
    <row r="28" spans="1:15" ht="18.75" thickBot="1" x14ac:dyDescent="0.3">
      <c r="A28" s="296"/>
      <c r="B28" s="291"/>
      <c r="C28" s="292"/>
      <c r="D28" s="282"/>
      <c r="E28" s="282"/>
      <c r="F28" s="282"/>
      <c r="G28" s="282"/>
      <c r="H28" s="282"/>
      <c r="I28" s="282"/>
      <c r="J28" s="282"/>
      <c r="K28" s="282"/>
      <c r="L28" s="282"/>
      <c r="M28" s="282"/>
      <c r="N28" s="282"/>
      <c r="O28" s="282"/>
    </row>
    <row r="29" spans="1:15" ht="18" x14ac:dyDescent="0.25">
      <c r="A29" s="295"/>
      <c r="B29" s="291"/>
      <c r="C29" s="292"/>
      <c r="D29" s="282"/>
      <c r="E29" s="282"/>
      <c r="F29" s="282"/>
      <c r="G29" s="282"/>
      <c r="H29" s="282"/>
      <c r="I29" s="282"/>
      <c r="J29" s="282"/>
      <c r="K29" s="282"/>
      <c r="L29" s="282"/>
      <c r="M29" s="282"/>
      <c r="N29" s="282"/>
      <c r="O29" s="282"/>
    </row>
    <row r="30" spans="1:15" ht="18.75" thickBot="1" x14ac:dyDescent="0.3">
      <c r="A30" s="285" t="s">
        <v>637</v>
      </c>
      <c r="B30" s="291"/>
      <c r="C30" s="292"/>
      <c r="D30" s="282"/>
      <c r="E30" s="282"/>
      <c r="F30" s="282"/>
      <c r="G30" s="282"/>
      <c r="H30" s="282"/>
      <c r="I30" s="282"/>
      <c r="J30" s="282"/>
      <c r="K30" s="282"/>
      <c r="L30" s="282"/>
      <c r="M30" s="282"/>
      <c r="N30" s="282"/>
      <c r="O30" s="282"/>
    </row>
    <row r="31" spans="1:15" ht="18.75" thickBot="1" x14ac:dyDescent="0.3">
      <c r="A31" s="296"/>
      <c r="B31" s="291"/>
      <c r="C31" s="292"/>
      <c r="D31" s="282"/>
      <c r="E31" s="282"/>
      <c r="F31" s="282"/>
      <c r="G31" s="282"/>
      <c r="H31" s="282"/>
      <c r="I31" s="282"/>
      <c r="J31" s="282"/>
      <c r="K31" s="282"/>
      <c r="L31" s="282"/>
      <c r="M31" s="282"/>
      <c r="N31" s="282"/>
      <c r="O31" s="282"/>
    </row>
    <row r="32" spans="1:15" ht="18" x14ac:dyDescent="0.25">
      <c r="A32" s="281"/>
      <c r="B32" s="291"/>
      <c r="C32" s="292"/>
      <c r="D32" s="282"/>
      <c r="E32" s="282"/>
      <c r="F32" s="282"/>
      <c r="G32" s="282"/>
      <c r="H32" s="282"/>
      <c r="I32" s="282"/>
      <c r="J32" s="282"/>
      <c r="K32" s="282"/>
      <c r="L32" s="282"/>
      <c r="M32" s="282"/>
      <c r="N32" s="282"/>
      <c r="O32" s="282"/>
    </row>
    <row r="33" spans="1:15" ht="18" x14ac:dyDescent="0.25">
      <c r="A33" s="661" t="s">
        <v>638</v>
      </c>
      <c r="B33" s="661"/>
      <c r="C33" s="661"/>
      <c r="D33" s="661"/>
      <c r="E33" s="661"/>
      <c r="F33" s="661"/>
      <c r="G33" s="661"/>
      <c r="H33" s="661"/>
      <c r="I33" s="661"/>
      <c r="J33" s="661"/>
      <c r="K33" s="661"/>
      <c r="L33" s="661"/>
      <c r="M33" s="661"/>
      <c r="N33" s="661"/>
      <c r="O33" s="661"/>
    </row>
    <row r="34" spans="1:15" ht="18.75" thickBot="1" x14ac:dyDescent="0.3">
      <c r="A34" s="281"/>
      <c r="B34" s="282"/>
      <c r="C34" s="282"/>
      <c r="D34" s="282"/>
      <c r="E34" s="282"/>
      <c r="F34" s="282"/>
      <c r="G34" s="282"/>
      <c r="H34" s="282"/>
      <c r="I34" s="282"/>
      <c r="J34" s="282"/>
      <c r="K34" s="282"/>
      <c r="L34" s="282"/>
      <c r="M34" s="282"/>
    </row>
    <row r="35" spans="1:15" ht="66" customHeight="1" thickBot="1" x14ac:dyDescent="0.3">
      <c r="A35" s="297" t="s">
        <v>639</v>
      </c>
      <c r="B35" s="681"/>
      <c r="C35" s="682"/>
      <c r="D35" s="682"/>
      <c r="E35" s="682"/>
      <c r="F35" s="682"/>
      <c r="G35" s="682"/>
      <c r="H35" s="682"/>
      <c r="I35" s="683"/>
      <c r="J35" s="282"/>
      <c r="K35" s="282"/>
      <c r="L35" s="282"/>
      <c r="M35" s="282"/>
      <c r="N35" s="282"/>
      <c r="O35" s="282"/>
    </row>
    <row r="36" spans="1:15" ht="66" customHeight="1" thickBot="1" x14ac:dyDescent="0.3">
      <c r="A36" s="297" t="s">
        <v>640</v>
      </c>
      <c r="B36" s="681"/>
      <c r="C36" s="682"/>
      <c r="D36" s="682"/>
      <c r="E36" s="682"/>
      <c r="F36" s="682"/>
      <c r="G36" s="682"/>
      <c r="H36" s="682"/>
      <c r="I36" s="683"/>
      <c r="J36" s="282"/>
      <c r="K36" s="282"/>
      <c r="L36" s="282"/>
      <c r="M36" s="282"/>
      <c r="N36" s="282"/>
      <c r="O36" s="282"/>
    </row>
    <row r="37" spans="1:15" ht="66" customHeight="1" thickBot="1" x14ac:dyDescent="0.3">
      <c r="A37" s="297" t="s">
        <v>641</v>
      </c>
      <c r="B37" s="681"/>
      <c r="C37" s="682"/>
      <c r="D37" s="682"/>
      <c r="E37" s="682"/>
      <c r="F37" s="682"/>
      <c r="G37" s="682"/>
      <c r="H37" s="682"/>
      <c r="I37" s="683"/>
      <c r="J37" s="282"/>
      <c r="K37" s="282"/>
      <c r="L37" s="282"/>
      <c r="M37" s="282"/>
      <c r="N37" s="282"/>
      <c r="O37" s="282"/>
    </row>
    <row r="38" spans="1:15" ht="18" x14ac:dyDescent="0.25">
      <c r="A38" s="297"/>
      <c r="B38" s="298"/>
      <c r="C38" s="299"/>
      <c r="D38" s="282"/>
      <c r="E38" s="282"/>
      <c r="F38" s="282"/>
      <c r="G38" s="282"/>
      <c r="H38" s="282"/>
      <c r="I38" s="282"/>
      <c r="J38" s="282"/>
      <c r="K38" s="282"/>
      <c r="L38" s="282"/>
      <c r="M38" s="282"/>
      <c r="N38" s="282"/>
      <c r="O38" s="282"/>
    </row>
    <row r="39" spans="1:15" ht="30" customHeight="1" x14ac:dyDescent="0.25">
      <c r="A39" s="684" t="s">
        <v>642</v>
      </c>
      <c r="B39" s="685"/>
      <c r="C39" s="685"/>
      <c r="D39" s="685"/>
      <c r="E39" s="300"/>
      <c r="F39" s="282"/>
      <c r="G39" s="282"/>
      <c r="H39" s="282"/>
      <c r="I39" s="282"/>
      <c r="J39" s="282"/>
      <c r="K39" s="282"/>
      <c r="L39" s="282"/>
      <c r="M39" s="282"/>
      <c r="N39" s="282"/>
      <c r="O39" s="282"/>
    </row>
    <row r="40" spans="1:15" ht="43.5" customHeight="1" x14ac:dyDescent="0.25">
      <c r="A40" s="684" t="s">
        <v>643</v>
      </c>
      <c r="B40" s="685"/>
      <c r="C40" s="685"/>
      <c r="D40" s="686"/>
      <c r="E40" s="301"/>
      <c r="F40" s="282"/>
      <c r="G40" s="282"/>
      <c r="H40" s="282"/>
      <c r="I40" s="282"/>
      <c r="J40" s="282"/>
      <c r="K40" s="282"/>
      <c r="L40" s="282"/>
      <c r="M40" s="282"/>
      <c r="N40" s="282"/>
      <c r="O40" s="282"/>
    </row>
    <row r="41" spans="1:15" ht="18" x14ac:dyDescent="0.25">
      <c r="A41" s="282"/>
      <c r="B41" s="282"/>
      <c r="C41" s="282"/>
      <c r="D41" s="282"/>
      <c r="E41" s="282"/>
      <c r="F41" s="282"/>
      <c r="G41" s="282"/>
      <c r="H41" s="282"/>
      <c r="I41" s="282"/>
      <c r="J41" s="282"/>
      <c r="K41" s="282"/>
      <c r="L41" s="282"/>
      <c r="M41" s="282"/>
      <c r="N41" s="282"/>
      <c r="O41" s="282"/>
    </row>
    <row r="42" spans="1:15" ht="15.75" thickBot="1" x14ac:dyDescent="0.3">
      <c r="A42" s="302" t="s">
        <v>644</v>
      </c>
      <c r="B42" s="303"/>
      <c r="C42" s="303"/>
      <c r="D42" s="303"/>
      <c r="E42" s="303"/>
      <c r="F42" s="303"/>
      <c r="G42" s="303"/>
      <c r="H42" s="303"/>
      <c r="I42" s="303"/>
      <c r="J42" s="303"/>
      <c r="K42" s="303"/>
      <c r="L42" s="303"/>
      <c r="M42" s="303"/>
      <c r="N42" s="303"/>
      <c r="O42" s="303"/>
    </row>
    <row r="43" spans="1:15" x14ac:dyDescent="0.25">
      <c r="A43" s="302"/>
      <c r="B43" s="303" t="s">
        <v>645</v>
      </c>
      <c r="C43" s="687"/>
      <c r="D43" s="688"/>
      <c r="E43" s="688"/>
      <c r="F43" s="688"/>
      <c r="G43" s="688"/>
      <c r="H43" s="688"/>
      <c r="I43" s="689"/>
      <c r="J43" s="304"/>
      <c r="K43" s="304"/>
      <c r="L43" s="304"/>
      <c r="M43" s="304"/>
      <c r="N43" s="304"/>
      <c r="O43" s="305"/>
    </row>
    <row r="44" spans="1:15" x14ac:dyDescent="0.25">
      <c r="A44" s="302"/>
      <c r="B44" s="303"/>
      <c r="C44" s="690"/>
      <c r="D44" s="691"/>
      <c r="E44" s="691"/>
      <c r="F44" s="691"/>
      <c r="G44" s="691"/>
      <c r="H44" s="691"/>
      <c r="I44" s="692"/>
      <c r="J44" s="304"/>
      <c r="K44" s="304"/>
      <c r="L44" s="304"/>
      <c r="M44" s="304"/>
      <c r="N44" s="304"/>
      <c r="O44" s="303"/>
    </row>
    <row r="45" spans="1:15" x14ac:dyDescent="0.25">
      <c r="A45" s="302"/>
      <c r="B45" s="303"/>
      <c r="C45" s="690"/>
      <c r="D45" s="691"/>
      <c r="E45" s="691"/>
      <c r="F45" s="691"/>
      <c r="G45" s="691"/>
      <c r="H45" s="691"/>
      <c r="I45" s="692"/>
      <c r="J45" s="304"/>
      <c r="K45" s="304"/>
      <c r="L45" s="304"/>
      <c r="M45" s="304"/>
      <c r="N45" s="304"/>
      <c r="O45" s="303"/>
    </row>
    <row r="46" spans="1:15" ht="15.75" thickBot="1" x14ac:dyDescent="0.3">
      <c r="A46" s="302"/>
      <c r="B46" s="303"/>
      <c r="C46" s="693"/>
      <c r="D46" s="694"/>
      <c r="E46" s="694"/>
      <c r="F46" s="694"/>
      <c r="G46" s="694"/>
      <c r="H46" s="694"/>
      <c r="I46" s="695"/>
      <c r="J46" s="304"/>
      <c r="K46" s="304"/>
      <c r="L46" s="304"/>
      <c r="M46" s="304"/>
      <c r="N46" s="304"/>
      <c r="O46" s="303"/>
    </row>
    <row r="47" spans="1:15" ht="15.75" thickBot="1" x14ac:dyDescent="0.3">
      <c r="A47" s="302"/>
      <c r="B47" s="303"/>
      <c r="C47" s="306"/>
      <c r="D47" s="306"/>
      <c r="E47" s="306"/>
      <c r="F47" s="304"/>
      <c r="G47" s="304"/>
      <c r="H47" s="304"/>
      <c r="I47" s="304"/>
      <c r="J47" s="304"/>
      <c r="K47" s="304"/>
      <c r="L47" s="304"/>
      <c r="M47" s="304"/>
      <c r="N47" s="304"/>
      <c r="O47" s="303"/>
    </row>
    <row r="48" spans="1:15" ht="15.75" thickBot="1" x14ac:dyDescent="0.3">
      <c r="A48" s="302"/>
      <c r="B48" s="307"/>
      <c r="C48" s="308" t="s">
        <v>646</v>
      </c>
      <c r="D48" s="306"/>
      <c r="E48" s="306"/>
      <c r="F48" s="304"/>
      <c r="G48" s="304"/>
      <c r="H48" s="304"/>
      <c r="I48" s="304"/>
      <c r="J48" s="304"/>
      <c r="K48" s="304"/>
      <c r="L48" s="304"/>
      <c r="M48" s="304"/>
      <c r="N48" s="304"/>
      <c r="O48" s="303"/>
    </row>
    <row r="49" spans="1:15" x14ac:dyDescent="0.25">
      <c r="A49" s="302"/>
      <c r="B49" s="303"/>
      <c r="C49" s="306"/>
      <c r="D49" s="306"/>
      <c r="E49" s="306"/>
      <c r="F49" s="304"/>
      <c r="G49" s="304"/>
      <c r="H49" s="304"/>
      <c r="I49" s="304"/>
      <c r="J49" s="304"/>
      <c r="K49" s="304"/>
      <c r="L49" s="304"/>
      <c r="M49" s="304"/>
      <c r="N49" s="304"/>
      <c r="O49" s="303"/>
    </row>
    <row r="50" spans="1:15" ht="15.75" thickBot="1" x14ac:dyDescent="0.3">
      <c r="A50" s="302" t="s">
        <v>647</v>
      </c>
      <c r="B50" s="303"/>
      <c r="C50" s="309"/>
      <c r="D50" s="309"/>
      <c r="E50" s="309"/>
      <c r="F50" s="303"/>
      <c r="G50" s="303"/>
      <c r="H50" s="303"/>
      <c r="I50" s="303"/>
      <c r="J50" s="303"/>
      <c r="K50" s="303"/>
      <c r="L50" s="303"/>
      <c r="M50" s="303"/>
      <c r="N50" s="303"/>
      <c r="O50" s="303"/>
    </row>
    <row r="51" spans="1:15" x14ac:dyDescent="0.25">
      <c r="A51" s="302"/>
      <c r="B51" s="310"/>
      <c r="C51" s="303" t="s">
        <v>648</v>
      </c>
      <c r="D51" s="303"/>
      <c r="E51" s="303"/>
      <c r="F51" s="303"/>
      <c r="G51" s="303"/>
      <c r="H51" s="303"/>
      <c r="I51" s="303"/>
      <c r="J51" s="303"/>
      <c r="K51" s="303"/>
      <c r="L51" s="303"/>
      <c r="M51" s="303"/>
      <c r="N51" s="303"/>
      <c r="O51" s="303"/>
    </row>
    <row r="52" spans="1:15" x14ac:dyDescent="0.25">
      <c r="A52" s="302"/>
      <c r="B52" s="311"/>
      <c r="C52" s="303" t="s">
        <v>649</v>
      </c>
      <c r="D52" s="303"/>
      <c r="E52" s="303"/>
      <c r="F52" s="303"/>
      <c r="G52" s="303"/>
      <c r="H52" s="303"/>
      <c r="I52" s="303"/>
      <c r="J52" s="303"/>
      <c r="K52" s="303"/>
      <c r="L52" s="303"/>
      <c r="M52" s="303"/>
      <c r="N52" s="303"/>
      <c r="O52" s="303"/>
    </row>
    <row r="53" spans="1:15" x14ac:dyDescent="0.25">
      <c r="A53" s="302"/>
      <c r="B53" s="311"/>
      <c r="C53" s="303" t="s">
        <v>650</v>
      </c>
      <c r="D53" s="303"/>
      <c r="E53" s="303"/>
      <c r="F53" s="303"/>
      <c r="G53" s="303"/>
      <c r="H53" s="303"/>
      <c r="I53" s="303"/>
      <c r="J53" s="303"/>
      <c r="K53" s="303"/>
      <c r="L53" s="303"/>
      <c r="M53" s="303"/>
      <c r="N53" s="303"/>
      <c r="O53" s="303"/>
    </row>
    <row r="54" spans="1:15" x14ac:dyDescent="0.25">
      <c r="A54" s="302"/>
      <c r="B54" s="311"/>
      <c r="C54" s="303" t="s">
        <v>651</v>
      </c>
      <c r="D54" s="303"/>
      <c r="E54" s="303"/>
      <c r="F54" s="303"/>
      <c r="G54" s="303"/>
      <c r="H54" s="303"/>
      <c r="I54" s="303"/>
      <c r="J54" s="303"/>
      <c r="K54" s="303"/>
      <c r="L54" s="303"/>
      <c r="M54" s="303"/>
      <c r="N54" s="303"/>
      <c r="O54" s="303"/>
    </row>
    <row r="55" spans="1:15" x14ac:dyDescent="0.25">
      <c r="A55" s="302"/>
      <c r="B55" s="311"/>
      <c r="C55" s="303" t="s">
        <v>652</v>
      </c>
      <c r="D55" s="303"/>
      <c r="E55" s="303"/>
      <c r="F55" s="303"/>
      <c r="G55" s="303"/>
      <c r="H55" s="303"/>
      <c r="I55" s="303"/>
      <c r="J55" s="303"/>
      <c r="K55" s="303"/>
      <c r="L55" s="303"/>
      <c r="M55" s="303"/>
      <c r="N55" s="303"/>
      <c r="O55" s="303"/>
    </row>
    <row r="56" spans="1:15" x14ac:dyDescent="0.25">
      <c r="A56" s="302"/>
      <c r="B56" s="311"/>
      <c r="C56" s="303" t="s">
        <v>653</v>
      </c>
      <c r="D56" s="303"/>
      <c r="E56" s="303"/>
      <c r="F56" s="303"/>
      <c r="G56" s="303"/>
      <c r="H56" s="303"/>
      <c r="I56" s="303"/>
      <c r="J56" s="303"/>
      <c r="K56" s="303"/>
      <c r="L56" s="303"/>
      <c r="M56" s="303"/>
      <c r="N56" s="303"/>
      <c r="O56" s="303"/>
    </row>
    <row r="57" spans="1:15" x14ac:dyDescent="0.25">
      <c r="A57" s="302"/>
      <c r="B57" s="311"/>
      <c r="C57" s="303" t="s">
        <v>654</v>
      </c>
      <c r="D57" s="303"/>
      <c r="E57" s="303"/>
      <c r="F57" s="303"/>
      <c r="G57" s="303"/>
      <c r="H57" s="303"/>
      <c r="I57" s="303"/>
      <c r="J57" s="303"/>
      <c r="K57" s="303"/>
      <c r="L57" s="303"/>
      <c r="M57" s="303"/>
      <c r="N57" s="303"/>
      <c r="O57" s="303"/>
    </row>
    <row r="58" spans="1:15" x14ac:dyDescent="0.25">
      <c r="A58" s="302"/>
      <c r="B58" s="311"/>
      <c r="C58" s="303" t="s">
        <v>655</v>
      </c>
      <c r="D58" s="303"/>
      <c r="E58" s="303"/>
      <c r="F58" s="303"/>
      <c r="G58" s="303"/>
      <c r="H58" s="303"/>
      <c r="I58" s="303"/>
      <c r="J58" s="303"/>
      <c r="K58" s="303"/>
      <c r="L58" s="303"/>
      <c r="M58" s="303"/>
      <c r="N58" s="303"/>
      <c r="O58" s="303"/>
    </row>
    <row r="59" spans="1:15" x14ac:dyDescent="0.25">
      <c r="A59" s="302"/>
      <c r="B59" s="311"/>
      <c r="C59" s="303" t="s">
        <v>656</v>
      </c>
      <c r="D59" s="303"/>
      <c r="E59" s="303"/>
      <c r="F59" s="303"/>
      <c r="G59" s="303"/>
      <c r="H59" s="303"/>
      <c r="I59" s="303"/>
      <c r="J59" s="303"/>
      <c r="K59" s="303"/>
      <c r="L59" s="303"/>
      <c r="M59" s="303"/>
      <c r="N59" s="303"/>
      <c r="O59" s="303"/>
    </row>
    <row r="60" spans="1:15" x14ac:dyDescent="0.25">
      <c r="A60" s="312"/>
      <c r="B60" s="311"/>
      <c r="C60" s="303" t="s">
        <v>657</v>
      </c>
      <c r="D60" s="303"/>
      <c r="E60" s="303"/>
      <c r="F60" s="303"/>
      <c r="G60" s="303"/>
      <c r="H60" s="303"/>
      <c r="I60" s="303"/>
      <c r="J60" s="303"/>
      <c r="K60" s="303"/>
      <c r="L60" s="303"/>
      <c r="M60" s="303"/>
      <c r="N60" s="303"/>
      <c r="O60" s="303"/>
    </row>
    <row r="61" spans="1:15" x14ac:dyDescent="0.25">
      <c r="A61" s="312"/>
      <c r="B61" s="311"/>
      <c r="C61" s="303" t="s">
        <v>658</v>
      </c>
      <c r="D61" s="303"/>
      <c r="E61" s="303"/>
      <c r="F61" s="303"/>
      <c r="G61" s="303"/>
      <c r="H61" s="303"/>
      <c r="I61" s="303"/>
      <c r="J61" s="303"/>
      <c r="K61" s="303"/>
      <c r="L61" s="303"/>
      <c r="M61" s="303"/>
      <c r="N61" s="303"/>
      <c r="O61" s="303"/>
    </row>
    <row r="62" spans="1:15" x14ac:dyDescent="0.25">
      <c r="A62" s="312"/>
      <c r="B62" s="311"/>
      <c r="C62" s="303" t="s">
        <v>659</v>
      </c>
      <c r="D62" s="303"/>
      <c r="E62" s="303"/>
      <c r="F62" s="303"/>
      <c r="G62" s="303"/>
      <c r="H62" s="303"/>
      <c r="I62" s="303"/>
      <c r="J62" s="303"/>
      <c r="K62" s="303"/>
      <c r="L62" s="303"/>
      <c r="M62" s="303"/>
      <c r="N62" s="303"/>
      <c r="O62" s="303"/>
    </row>
    <row r="63" spans="1:15" x14ac:dyDescent="0.25">
      <c r="A63" s="312"/>
      <c r="B63" s="311"/>
      <c r="C63" s="303" t="s">
        <v>660</v>
      </c>
      <c r="D63" s="303"/>
      <c r="E63" s="303"/>
      <c r="F63" s="303"/>
      <c r="G63" s="303"/>
      <c r="H63" s="303"/>
      <c r="I63" s="303"/>
      <c r="J63" s="303"/>
      <c r="K63" s="303"/>
      <c r="L63" s="303"/>
      <c r="M63" s="303"/>
      <c r="N63" s="303"/>
      <c r="O63" s="303"/>
    </row>
    <row r="64" spans="1:15" x14ac:dyDescent="0.25">
      <c r="A64" s="312"/>
      <c r="B64" s="311"/>
      <c r="C64" s="303" t="s">
        <v>661</v>
      </c>
      <c r="D64" s="303"/>
      <c r="E64" s="303"/>
      <c r="F64" s="303"/>
      <c r="G64" s="303"/>
      <c r="H64" s="303"/>
      <c r="I64" s="303"/>
      <c r="J64" s="303"/>
      <c r="K64" s="303"/>
      <c r="L64" s="303"/>
      <c r="M64" s="303"/>
      <c r="N64" s="303"/>
      <c r="O64" s="303"/>
    </row>
    <row r="65" spans="1:15" x14ac:dyDescent="0.25">
      <c r="A65" s="312"/>
      <c r="B65" s="311"/>
      <c r="C65" s="303" t="s">
        <v>662</v>
      </c>
      <c r="D65" s="303"/>
      <c r="E65" s="303"/>
      <c r="F65" s="303"/>
      <c r="G65" s="303"/>
      <c r="H65" s="303"/>
      <c r="I65" s="303"/>
      <c r="J65" s="303"/>
      <c r="K65" s="303"/>
      <c r="L65" s="303"/>
      <c r="M65" s="303"/>
      <c r="N65" s="303"/>
      <c r="O65" s="303"/>
    </row>
    <row r="66" spans="1:15" x14ac:dyDescent="0.25">
      <c r="A66" s="312"/>
      <c r="B66" s="311"/>
      <c r="C66" s="303" t="s">
        <v>663</v>
      </c>
      <c r="D66" s="303"/>
      <c r="E66" s="303"/>
      <c r="F66" s="303"/>
      <c r="G66" s="303"/>
      <c r="H66" s="303"/>
      <c r="I66" s="303"/>
      <c r="J66" s="303"/>
      <c r="K66" s="303"/>
      <c r="L66" s="303"/>
      <c r="M66" s="303"/>
      <c r="N66" s="303"/>
      <c r="O66" s="303"/>
    </row>
    <row r="67" spans="1:15" x14ac:dyDescent="0.25">
      <c r="A67" s="312"/>
      <c r="B67" s="311"/>
      <c r="C67" s="303" t="s">
        <v>664</v>
      </c>
      <c r="D67" s="303"/>
      <c r="E67" s="303"/>
      <c r="F67" s="303"/>
      <c r="G67" s="303"/>
      <c r="H67" s="303"/>
      <c r="I67" s="303"/>
      <c r="J67" s="303"/>
      <c r="K67" s="303"/>
      <c r="L67" s="303"/>
      <c r="M67" s="303"/>
      <c r="N67" s="303"/>
      <c r="O67" s="303"/>
    </row>
    <row r="68" spans="1:15" x14ac:dyDescent="0.25">
      <c r="A68" s="312"/>
      <c r="B68" s="311"/>
      <c r="C68" s="303" t="s">
        <v>665</v>
      </c>
      <c r="D68" s="303"/>
      <c r="E68" s="303"/>
      <c r="F68" s="303"/>
      <c r="G68" s="303"/>
      <c r="H68" s="303"/>
      <c r="I68" s="303"/>
      <c r="J68" s="303"/>
      <c r="K68" s="303"/>
      <c r="L68" s="303"/>
      <c r="M68" s="303"/>
      <c r="N68" s="303"/>
      <c r="O68" s="303"/>
    </row>
    <row r="69" spans="1:15" x14ac:dyDescent="0.25">
      <c r="A69" s="312"/>
      <c r="B69" s="311"/>
      <c r="C69" s="303" t="s">
        <v>666</v>
      </c>
      <c r="D69" s="303"/>
      <c r="E69" s="303"/>
      <c r="F69" s="303"/>
      <c r="G69" s="303"/>
      <c r="H69" s="303"/>
      <c r="I69" s="303"/>
      <c r="J69" s="303"/>
      <c r="K69" s="303"/>
      <c r="L69" s="303"/>
      <c r="M69" s="303"/>
      <c r="N69" s="303"/>
      <c r="O69" s="303"/>
    </row>
    <row r="70" spans="1:15" x14ac:dyDescent="0.25">
      <c r="A70" s="312"/>
      <c r="B70" s="311"/>
      <c r="C70" s="303" t="s">
        <v>667</v>
      </c>
      <c r="D70" s="303"/>
      <c r="E70" s="303"/>
      <c r="F70" s="303"/>
      <c r="G70" s="303"/>
      <c r="H70" s="303"/>
      <c r="I70" s="303"/>
      <c r="J70" s="303"/>
      <c r="K70" s="303"/>
      <c r="L70" s="303"/>
      <c r="M70" s="303"/>
      <c r="N70" s="303"/>
      <c r="O70" s="303"/>
    </row>
    <row r="71" spans="1:15" ht="15.75" thickBot="1" x14ac:dyDescent="0.3">
      <c r="A71" s="313"/>
      <c r="B71" s="314"/>
      <c r="C71" s="303" t="s">
        <v>668</v>
      </c>
      <c r="D71" s="303"/>
      <c r="E71" s="303"/>
      <c r="F71" s="670"/>
      <c r="G71" s="670"/>
      <c r="H71" s="670"/>
      <c r="I71" s="303"/>
      <c r="J71" s="303"/>
      <c r="K71" s="303"/>
      <c r="L71" s="303"/>
      <c r="M71" s="303"/>
      <c r="N71" s="303"/>
      <c r="O71" s="303"/>
    </row>
    <row r="72" spans="1:15" ht="15.75" thickBot="1" x14ac:dyDescent="0.3">
      <c r="A72" s="313"/>
      <c r="B72" s="315"/>
      <c r="C72" s="671"/>
      <c r="D72" s="672"/>
      <c r="E72" s="672"/>
      <c r="F72" s="673"/>
      <c r="G72" s="304"/>
      <c r="H72" s="304"/>
      <c r="I72" s="303"/>
      <c r="J72" s="303"/>
      <c r="K72" s="303"/>
      <c r="L72" s="303"/>
      <c r="M72" s="303"/>
      <c r="N72" s="303"/>
      <c r="O72" s="303"/>
    </row>
    <row r="73" spans="1:15" x14ac:dyDescent="0.25">
      <c r="A73" s="313"/>
      <c r="B73" s="316"/>
      <c r="C73" s="308"/>
      <c r="D73" s="306"/>
      <c r="E73" s="306"/>
      <c r="F73" s="304"/>
      <c r="G73" s="304"/>
      <c r="H73" s="304"/>
      <c r="I73" s="303"/>
      <c r="J73" s="303"/>
      <c r="K73" s="303"/>
      <c r="L73" s="303"/>
      <c r="M73" s="303"/>
      <c r="N73" s="303"/>
      <c r="O73" s="303"/>
    </row>
    <row r="74" spans="1:15" ht="15.75" thickBot="1" x14ac:dyDescent="0.3">
      <c r="A74" s="302" t="s">
        <v>669</v>
      </c>
      <c r="B74" s="303"/>
      <c r="C74" s="303"/>
      <c r="D74" s="303"/>
      <c r="E74" s="303"/>
      <c r="F74" s="304"/>
      <c r="G74" s="304"/>
      <c r="H74" s="304"/>
      <c r="I74" s="303"/>
      <c r="J74" s="303"/>
      <c r="K74" s="303"/>
      <c r="L74" s="303"/>
      <c r="M74" s="303"/>
      <c r="N74" s="303"/>
      <c r="O74" s="303"/>
    </row>
    <row r="75" spans="1:15" x14ac:dyDescent="0.25">
      <c r="A75" s="302"/>
      <c r="B75" s="310"/>
      <c r="C75" s="303" t="s">
        <v>670</v>
      </c>
      <c r="D75" s="303"/>
      <c r="E75" s="303"/>
      <c r="F75" s="304"/>
      <c r="G75" s="304"/>
      <c r="H75" s="304"/>
      <c r="I75" s="303"/>
      <c r="J75" s="303"/>
      <c r="K75" s="303"/>
      <c r="L75" s="303"/>
      <c r="M75" s="303"/>
      <c r="N75" s="303"/>
      <c r="O75" s="303"/>
    </row>
    <row r="76" spans="1:15" x14ac:dyDescent="0.25">
      <c r="A76" s="302"/>
      <c r="B76" s="311"/>
      <c r="C76" s="303" t="s">
        <v>671</v>
      </c>
      <c r="D76" s="303"/>
      <c r="E76" s="303"/>
      <c r="F76" s="304"/>
      <c r="G76" s="304"/>
      <c r="H76" s="304"/>
      <c r="I76" s="303"/>
      <c r="J76" s="303"/>
      <c r="K76" s="303"/>
      <c r="L76" s="303"/>
      <c r="M76" s="303"/>
      <c r="N76" s="303"/>
      <c r="O76" s="303"/>
    </row>
    <row r="77" spans="1:15" x14ac:dyDescent="0.25">
      <c r="A77" s="302"/>
      <c r="B77" s="311"/>
      <c r="C77" s="303" t="s">
        <v>672</v>
      </c>
      <c r="D77" s="303"/>
      <c r="E77" s="303"/>
      <c r="F77" s="304"/>
      <c r="G77" s="304"/>
      <c r="H77" s="304"/>
      <c r="I77" s="303"/>
      <c r="J77" s="303"/>
      <c r="K77" s="303"/>
      <c r="L77" s="303"/>
      <c r="M77" s="303"/>
      <c r="N77" s="303"/>
      <c r="O77" s="303"/>
    </row>
    <row r="78" spans="1:15" x14ac:dyDescent="0.25">
      <c r="A78" s="302"/>
      <c r="B78" s="311"/>
      <c r="C78" s="303" t="s">
        <v>673</v>
      </c>
      <c r="D78" s="303"/>
      <c r="E78" s="303"/>
      <c r="F78" s="304"/>
      <c r="G78" s="304"/>
      <c r="H78" s="304"/>
      <c r="I78" s="303"/>
      <c r="J78" s="303"/>
      <c r="K78" s="303"/>
      <c r="L78" s="303"/>
      <c r="M78" s="303"/>
      <c r="N78" s="303"/>
      <c r="O78" s="303"/>
    </row>
    <row r="79" spans="1:15" x14ac:dyDescent="0.25">
      <c r="A79" s="302"/>
      <c r="B79" s="311"/>
      <c r="C79" s="303" t="s">
        <v>674</v>
      </c>
      <c r="D79" s="303"/>
      <c r="E79" s="303"/>
      <c r="F79" s="304"/>
      <c r="G79" s="304"/>
      <c r="H79" s="304"/>
      <c r="I79" s="303"/>
      <c r="J79" s="303"/>
      <c r="K79" s="303"/>
      <c r="L79" s="303"/>
      <c r="M79" s="303"/>
      <c r="N79" s="303"/>
      <c r="O79" s="303"/>
    </row>
    <row r="80" spans="1:15" x14ac:dyDescent="0.25">
      <c r="A80" s="302"/>
      <c r="B80" s="311"/>
      <c r="C80" s="303" t="s">
        <v>675</v>
      </c>
      <c r="D80" s="303"/>
      <c r="E80" s="303"/>
      <c r="F80" s="304"/>
      <c r="G80" s="304"/>
      <c r="H80" s="304"/>
      <c r="I80" s="303"/>
      <c r="J80" s="303"/>
      <c r="K80" s="303"/>
      <c r="L80" s="303"/>
      <c r="M80" s="303"/>
      <c r="N80" s="303"/>
      <c r="O80" s="303"/>
    </row>
    <row r="81" spans="1:16" x14ac:dyDescent="0.25">
      <c r="A81" s="302"/>
      <c r="B81" s="311"/>
      <c r="C81" s="303" t="s">
        <v>676</v>
      </c>
      <c r="D81" s="303"/>
      <c r="E81" s="303"/>
      <c r="F81" s="304"/>
      <c r="G81" s="304"/>
      <c r="H81" s="304"/>
      <c r="I81" s="303"/>
      <c r="J81" s="303"/>
      <c r="K81" s="303"/>
      <c r="L81" s="303"/>
      <c r="M81" s="303"/>
      <c r="N81" s="303"/>
      <c r="O81" s="303"/>
    </row>
    <row r="82" spans="1:16" x14ac:dyDescent="0.25">
      <c r="A82" s="302"/>
      <c r="B82" s="311"/>
      <c r="C82" s="303" t="s">
        <v>677</v>
      </c>
      <c r="D82" s="303"/>
      <c r="E82" s="303"/>
      <c r="F82" s="304"/>
      <c r="G82" s="304"/>
      <c r="H82" s="304"/>
      <c r="I82" s="303"/>
      <c r="J82" s="303"/>
      <c r="K82" s="303"/>
      <c r="L82" s="303"/>
      <c r="M82" s="303"/>
      <c r="N82" s="303"/>
      <c r="O82" s="303"/>
    </row>
    <row r="83" spans="1:16" x14ac:dyDescent="0.25">
      <c r="A83" s="302"/>
      <c r="B83" s="311"/>
      <c r="C83" s="303" t="s">
        <v>678</v>
      </c>
      <c r="D83" s="303"/>
      <c r="E83" s="303"/>
      <c r="F83" s="304"/>
      <c r="G83" s="304"/>
      <c r="H83" s="304"/>
      <c r="I83" s="303"/>
      <c r="J83" s="303"/>
      <c r="K83" s="303"/>
      <c r="L83" s="303"/>
      <c r="M83" s="303"/>
      <c r="N83" s="303"/>
      <c r="O83" s="303"/>
    </row>
    <row r="84" spans="1:16" x14ac:dyDescent="0.25">
      <c r="A84" s="312"/>
      <c r="B84" s="311"/>
      <c r="C84" s="303" t="s">
        <v>679</v>
      </c>
      <c r="D84" s="303"/>
      <c r="E84" s="303"/>
      <c r="F84" s="304"/>
      <c r="G84" s="304"/>
      <c r="H84" s="304"/>
      <c r="I84" s="303"/>
      <c r="J84" s="303"/>
      <c r="K84" s="303"/>
      <c r="L84" s="303"/>
      <c r="M84" s="303"/>
      <c r="N84" s="303"/>
      <c r="O84" s="303"/>
    </row>
    <row r="85" spans="1:16" x14ac:dyDescent="0.25">
      <c r="A85" s="312"/>
      <c r="B85" s="311"/>
      <c r="C85" s="303" t="s">
        <v>680</v>
      </c>
      <c r="D85" s="303"/>
      <c r="E85" s="303"/>
      <c r="F85" s="304"/>
      <c r="G85" s="304"/>
      <c r="H85" s="304"/>
      <c r="I85" s="303"/>
      <c r="J85" s="303"/>
      <c r="K85" s="303"/>
      <c r="L85" s="303"/>
      <c r="M85" s="303"/>
      <c r="N85" s="303"/>
      <c r="O85" s="303"/>
    </row>
    <row r="86" spans="1:16" x14ac:dyDescent="0.25">
      <c r="A86" s="312"/>
      <c r="B86" s="311"/>
      <c r="C86" s="303" t="s">
        <v>681</v>
      </c>
      <c r="D86" s="303"/>
      <c r="E86" s="303"/>
      <c r="F86" s="304"/>
      <c r="G86" s="304"/>
      <c r="H86" s="304"/>
      <c r="I86" s="303"/>
      <c r="J86" s="303"/>
      <c r="K86" s="303"/>
      <c r="L86" s="303"/>
      <c r="M86" s="303"/>
      <c r="N86" s="303"/>
      <c r="O86" s="303"/>
    </row>
    <row r="87" spans="1:16" x14ac:dyDescent="0.25">
      <c r="A87" s="312"/>
      <c r="B87" s="311"/>
      <c r="C87" s="303" t="s">
        <v>682</v>
      </c>
      <c r="D87" s="303"/>
      <c r="E87" s="303"/>
      <c r="F87" s="304"/>
      <c r="G87" s="304"/>
      <c r="H87" s="304"/>
      <c r="I87" s="303"/>
      <c r="J87" s="303"/>
      <c r="K87" s="303"/>
      <c r="L87" s="303"/>
      <c r="M87" s="303"/>
      <c r="N87" s="303"/>
      <c r="O87" s="303"/>
    </row>
    <row r="88" spans="1:16" x14ac:dyDescent="0.25">
      <c r="A88" s="312"/>
      <c r="B88" s="311"/>
      <c r="C88" s="303" t="s">
        <v>683</v>
      </c>
      <c r="D88" s="303"/>
      <c r="E88" s="303"/>
      <c r="F88" s="304"/>
      <c r="G88" s="304"/>
      <c r="H88" s="304"/>
      <c r="I88" s="303"/>
      <c r="J88" s="303"/>
      <c r="K88" s="303"/>
      <c r="L88" s="303"/>
      <c r="M88" s="303"/>
      <c r="N88" s="303"/>
      <c r="O88" s="303"/>
    </row>
    <row r="89" spans="1:16" ht="15.75" thickBot="1" x14ac:dyDescent="0.3">
      <c r="A89" s="313"/>
      <c r="B89" s="314"/>
      <c r="C89" s="303" t="s">
        <v>668</v>
      </c>
      <c r="D89" s="303"/>
      <c r="E89" s="303"/>
      <c r="F89" s="304"/>
      <c r="G89" s="304"/>
      <c r="H89" s="304"/>
      <c r="I89" s="303"/>
      <c r="J89" s="303"/>
      <c r="K89" s="303"/>
      <c r="L89" s="303"/>
      <c r="M89" s="303"/>
      <c r="N89" s="303"/>
      <c r="O89" s="303"/>
    </row>
    <row r="90" spans="1:16" ht="15.75" thickBot="1" x14ac:dyDescent="0.3">
      <c r="A90" s="313"/>
      <c r="B90" s="315"/>
      <c r="C90" s="671"/>
      <c r="D90" s="672"/>
      <c r="E90" s="672"/>
      <c r="F90" s="673"/>
      <c r="G90" s="304"/>
      <c r="H90" s="304"/>
      <c r="I90" s="303"/>
      <c r="J90" s="303"/>
      <c r="K90" s="303"/>
      <c r="L90" s="303"/>
      <c r="M90" s="303"/>
      <c r="N90" s="303"/>
      <c r="O90" s="303"/>
    </row>
    <row r="91" spans="1:16" x14ac:dyDescent="0.25">
      <c r="A91" s="313" t="s">
        <v>1036</v>
      </c>
      <c r="B91" s="317" t="s">
        <v>1036</v>
      </c>
      <c r="C91" s="308"/>
      <c r="D91" s="306"/>
      <c r="E91" s="306"/>
      <c r="F91" s="304"/>
      <c r="G91" s="304"/>
      <c r="H91" s="304"/>
      <c r="I91" s="303"/>
      <c r="J91" s="303"/>
      <c r="K91" s="303"/>
      <c r="L91" s="303"/>
      <c r="M91" s="303"/>
      <c r="N91" s="303"/>
      <c r="O91" s="303"/>
    </row>
    <row r="92" spans="1:16" ht="23.25" x14ac:dyDescent="0.35">
      <c r="A92" s="674" t="s">
        <v>685</v>
      </c>
      <c r="B92" s="675"/>
      <c r="C92" s="675"/>
      <c r="D92" s="675"/>
      <c r="E92" s="675"/>
      <c r="F92" s="675"/>
      <c r="G92" s="675"/>
      <c r="H92" s="675"/>
      <c r="I92" s="675"/>
      <c r="J92" s="303"/>
      <c r="K92" s="303"/>
      <c r="L92" s="303"/>
      <c r="M92" s="303"/>
      <c r="N92" s="303"/>
      <c r="O92" s="303"/>
    </row>
    <row r="93" spans="1:16" ht="18.75" thickBot="1" x14ac:dyDescent="0.3">
      <c r="A93" s="318"/>
      <c r="B93" s="319"/>
      <c r="C93" s="320"/>
      <c r="D93" s="321"/>
      <c r="E93" s="321"/>
      <c r="F93" s="676"/>
      <c r="G93" s="677"/>
      <c r="H93" s="677"/>
      <c r="I93" s="322"/>
      <c r="J93" s="303"/>
      <c r="K93" s="303"/>
      <c r="L93" s="303"/>
      <c r="M93" s="303"/>
      <c r="N93" s="303"/>
      <c r="O93" s="303"/>
    </row>
    <row r="94" spans="1:16" ht="18.75" customHeight="1" thickBot="1" x14ac:dyDescent="0.3">
      <c r="A94" s="678" t="s">
        <v>686</v>
      </c>
      <c r="B94" s="679"/>
      <c r="C94" s="679"/>
      <c r="D94" s="679"/>
      <c r="E94" s="679"/>
      <c r="F94" s="679"/>
      <c r="G94" s="679"/>
      <c r="H94" s="679"/>
      <c r="I94" s="680"/>
      <c r="J94" s="303"/>
      <c r="K94" s="303"/>
      <c r="L94" s="303"/>
      <c r="M94" s="303"/>
      <c r="N94" s="303"/>
      <c r="O94" s="303"/>
    </row>
    <row r="95" spans="1:16" s="329" customFormat="1" ht="32.25" thickBot="1" x14ac:dyDescent="0.3">
      <c r="A95" s="323" t="s">
        <v>687</v>
      </c>
      <c r="B95" s="324" t="s">
        <v>688</v>
      </c>
      <c r="C95" s="324" t="s">
        <v>689</v>
      </c>
      <c r="D95" s="698" t="s">
        <v>690</v>
      </c>
      <c r="E95" s="699"/>
      <c r="F95" s="324" t="s">
        <v>691</v>
      </c>
      <c r="G95" s="325" t="s">
        <v>692</v>
      </c>
      <c r="H95" s="326"/>
      <c r="I95" s="327" t="s">
        <v>693</v>
      </c>
      <c r="J95" s="328"/>
      <c r="K95" s="328"/>
      <c r="L95" s="328"/>
      <c r="M95" s="328"/>
    </row>
    <row r="96" spans="1:16" ht="15.75" x14ac:dyDescent="0.25">
      <c r="A96" s="700"/>
      <c r="B96" s="330"/>
      <c r="C96" s="331"/>
      <c r="D96" s="703"/>
      <c r="E96" s="704"/>
      <c r="F96" s="332">
        <f t="shared" ref="F96:F110" si="0">C96*D96</f>
        <v>0</v>
      </c>
      <c r="G96" s="715">
        <f>ROUND(SUM(F96:F110),2)</f>
        <v>0</v>
      </c>
      <c r="H96" s="333"/>
      <c r="I96" s="712">
        <f>G96</f>
        <v>0</v>
      </c>
      <c r="J96" s="303"/>
      <c r="K96" s="303"/>
      <c r="L96" s="303"/>
      <c r="M96" s="303"/>
      <c r="N96" s="303"/>
      <c r="O96" s="303"/>
      <c r="P96" s="303"/>
    </row>
    <row r="97" spans="1:16" ht="15.75" x14ac:dyDescent="0.25">
      <c r="A97" s="701"/>
      <c r="B97" s="330"/>
      <c r="C97" s="331"/>
      <c r="D97" s="696"/>
      <c r="E97" s="697"/>
      <c r="F97" s="332">
        <f t="shared" si="0"/>
        <v>0</v>
      </c>
      <c r="G97" s="710"/>
      <c r="H97" s="333"/>
      <c r="I97" s="713"/>
      <c r="J97" s="303"/>
      <c r="K97" s="303"/>
      <c r="L97" s="303"/>
      <c r="M97" s="303"/>
      <c r="N97" s="303"/>
      <c r="O97" s="303"/>
      <c r="P97" s="303"/>
    </row>
    <row r="98" spans="1:16" ht="15.75" x14ac:dyDescent="0.25">
      <c r="A98" s="701"/>
      <c r="B98" s="330"/>
      <c r="C98" s="331"/>
      <c r="D98" s="696"/>
      <c r="E98" s="697"/>
      <c r="F98" s="332">
        <f t="shared" si="0"/>
        <v>0</v>
      </c>
      <c r="G98" s="710"/>
      <c r="H98" s="333"/>
      <c r="I98" s="713"/>
      <c r="J98" s="303"/>
      <c r="K98" s="303"/>
      <c r="L98" s="303"/>
      <c r="M98" s="303"/>
      <c r="N98" s="303"/>
      <c r="O98" s="303"/>
      <c r="P98" s="303"/>
    </row>
    <row r="99" spans="1:16" ht="15.75" x14ac:dyDescent="0.25">
      <c r="A99" s="701"/>
      <c r="B99" s="330"/>
      <c r="C99" s="331"/>
      <c r="D99" s="696"/>
      <c r="E99" s="697"/>
      <c r="F99" s="332">
        <f t="shared" si="0"/>
        <v>0</v>
      </c>
      <c r="G99" s="710"/>
      <c r="H99" s="333"/>
      <c r="I99" s="713"/>
      <c r="J99" s="303"/>
      <c r="K99" s="303"/>
      <c r="L99" s="303"/>
      <c r="M99" s="303"/>
      <c r="N99" s="303"/>
      <c r="O99" s="303"/>
      <c r="P99" s="303"/>
    </row>
    <row r="100" spans="1:16" ht="15.75" x14ac:dyDescent="0.25">
      <c r="A100" s="701"/>
      <c r="B100" s="330"/>
      <c r="C100" s="331"/>
      <c r="D100" s="696"/>
      <c r="E100" s="697"/>
      <c r="F100" s="332">
        <f t="shared" si="0"/>
        <v>0</v>
      </c>
      <c r="G100" s="710"/>
      <c r="H100" s="333"/>
      <c r="I100" s="713"/>
      <c r="J100" s="303"/>
      <c r="K100" s="303"/>
      <c r="L100" s="303"/>
      <c r="M100" s="303"/>
      <c r="N100" s="303"/>
      <c r="O100" s="303"/>
      <c r="P100" s="303"/>
    </row>
    <row r="101" spans="1:16" ht="15.75" x14ac:dyDescent="0.25">
      <c r="A101" s="701"/>
      <c r="B101" s="330"/>
      <c r="C101" s="331"/>
      <c r="D101" s="696"/>
      <c r="E101" s="697"/>
      <c r="F101" s="332">
        <f t="shared" si="0"/>
        <v>0</v>
      </c>
      <c r="G101" s="710"/>
      <c r="H101" s="333"/>
      <c r="I101" s="713"/>
      <c r="J101" s="303"/>
      <c r="K101" s="303"/>
      <c r="L101" s="303"/>
      <c r="M101" s="303"/>
      <c r="N101" s="303"/>
      <c r="O101" s="303"/>
      <c r="P101" s="303"/>
    </row>
    <row r="102" spans="1:16" ht="15.75" x14ac:dyDescent="0.25">
      <c r="A102" s="701"/>
      <c r="B102" s="330"/>
      <c r="C102" s="331"/>
      <c r="D102" s="696"/>
      <c r="E102" s="697"/>
      <c r="F102" s="332">
        <f t="shared" si="0"/>
        <v>0</v>
      </c>
      <c r="G102" s="710"/>
      <c r="H102" s="333"/>
      <c r="I102" s="713"/>
      <c r="J102" s="303"/>
      <c r="K102" s="303"/>
      <c r="L102" s="303"/>
      <c r="M102" s="303"/>
      <c r="N102" s="303"/>
      <c r="O102" s="303"/>
      <c r="P102" s="303"/>
    </row>
    <row r="103" spans="1:16" ht="15.75" x14ac:dyDescent="0.25">
      <c r="A103" s="701"/>
      <c r="B103" s="330"/>
      <c r="C103" s="331"/>
      <c r="D103" s="696"/>
      <c r="E103" s="697"/>
      <c r="F103" s="332">
        <f t="shared" si="0"/>
        <v>0</v>
      </c>
      <c r="G103" s="710"/>
      <c r="H103" s="333"/>
      <c r="I103" s="713"/>
      <c r="J103" s="303"/>
      <c r="K103" s="303"/>
      <c r="L103" s="303"/>
      <c r="M103" s="303"/>
      <c r="N103" s="303"/>
      <c r="O103" s="303"/>
      <c r="P103" s="303"/>
    </row>
    <row r="104" spans="1:16" ht="15.75" x14ac:dyDescent="0.25">
      <c r="A104" s="701"/>
      <c r="B104" s="330"/>
      <c r="C104" s="331"/>
      <c r="D104" s="696"/>
      <c r="E104" s="697"/>
      <c r="F104" s="332">
        <f t="shared" si="0"/>
        <v>0</v>
      </c>
      <c r="G104" s="710"/>
      <c r="H104" s="333"/>
      <c r="I104" s="713"/>
      <c r="J104" s="303"/>
      <c r="K104" s="303"/>
      <c r="L104" s="303"/>
      <c r="M104" s="303"/>
      <c r="N104" s="303"/>
      <c r="O104" s="303"/>
      <c r="P104" s="303"/>
    </row>
    <row r="105" spans="1:16" ht="15.75" x14ac:dyDescent="0.25">
      <c r="A105" s="701"/>
      <c r="B105" s="330"/>
      <c r="C105" s="331"/>
      <c r="D105" s="696"/>
      <c r="E105" s="697"/>
      <c r="F105" s="332">
        <f t="shared" si="0"/>
        <v>0</v>
      </c>
      <c r="G105" s="710"/>
      <c r="H105" s="333"/>
      <c r="I105" s="713"/>
      <c r="J105" s="303"/>
      <c r="K105" s="303"/>
      <c r="L105" s="303"/>
      <c r="M105" s="303"/>
      <c r="N105" s="303"/>
      <c r="O105" s="303"/>
      <c r="P105" s="303"/>
    </row>
    <row r="106" spans="1:16" ht="15.75" x14ac:dyDescent="0.25">
      <c r="A106" s="701"/>
      <c r="B106" s="330"/>
      <c r="C106" s="331"/>
      <c r="D106" s="696"/>
      <c r="E106" s="697"/>
      <c r="F106" s="332">
        <f t="shared" si="0"/>
        <v>0</v>
      </c>
      <c r="G106" s="710"/>
      <c r="H106" s="334"/>
      <c r="I106" s="713"/>
      <c r="J106" s="303"/>
      <c r="K106" s="303"/>
      <c r="L106" s="303"/>
      <c r="M106" s="303"/>
      <c r="N106" s="303"/>
      <c r="O106" s="303"/>
      <c r="P106" s="303"/>
    </row>
    <row r="107" spans="1:16" ht="15.75" x14ac:dyDescent="0.25">
      <c r="A107" s="701"/>
      <c r="B107" s="330"/>
      <c r="C107" s="331"/>
      <c r="D107" s="696"/>
      <c r="E107" s="697"/>
      <c r="F107" s="332">
        <f t="shared" si="0"/>
        <v>0</v>
      </c>
      <c r="G107" s="710"/>
      <c r="H107" s="334"/>
      <c r="I107" s="713"/>
      <c r="J107" s="303"/>
      <c r="K107" s="303"/>
      <c r="L107" s="303"/>
      <c r="M107" s="303"/>
      <c r="N107" s="303"/>
      <c r="O107" s="303"/>
      <c r="P107" s="303"/>
    </row>
    <row r="108" spans="1:16" ht="15.75" x14ac:dyDescent="0.25">
      <c r="A108" s="701"/>
      <c r="B108" s="330"/>
      <c r="C108" s="331"/>
      <c r="D108" s="696"/>
      <c r="E108" s="697"/>
      <c r="F108" s="332">
        <f t="shared" si="0"/>
        <v>0</v>
      </c>
      <c r="G108" s="710"/>
      <c r="H108" s="334"/>
      <c r="I108" s="713"/>
      <c r="J108" s="303"/>
      <c r="K108" s="303"/>
      <c r="L108" s="303"/>
      <c r="M108" s="303"/>
      <c r="N108" s="303"/>
      <c r="O108" s="303"/>
      <c r="P108" s="303"/>
    </row>
    <row r="109" spans="1:16" ht="15.75" x14ac:dyDescent="0.25">
      <c r="A109" s="701"/>
      <c r="B109" s="330"/>
      <c r="C109" s="331"/>
      <c r="D109" s="696"/>
      <c r="E109" s="697"/>
      <c r="F109" s="332">
        <f t="shared" si="0"/>
        <v>0</v>
      </c>
      <c r="G109" s="710"/>
      <c r="H109" s="334"/>
      <c r="I109" s="713"/>
      <c r="J109" s="303"/>
      <c r="K109" s="303"/>
      <c r="L109" s="303"/>
      <c r="M109" s="303"/>
      <c r="N109" s="303"/>
      <c r="O109" s="303"/>
      <c r="P109" s="303"/>
    </row>
    <row r="110" spans="1:16" ht="16.5" thickBot="1" x14ac:dyDescent="0.3">
      <c r="A110" s="702"/>
      <c r="B110" s="335"/>
      <c r="C110" s="336"/>
      <c r="D110" s="705"/>
      <c r="E110" s="706"/>
      <c r="F110" s="337">
        <f t="shared" si="0"/>
        <v>0</v>
      </c>
      <c r="G110" s="711"/>
      <c r="H110" s="338"/>
      <c r="I110" s="714"/>
      <c r="J110" s="303"/>
      <c r="K110" s="303"/>
      <c r="L110" s="303"/>
      <c r="M110" s="303"/>
      <c r="N110" s="303"/>
      <c r="O110" s="303"/>
      <c r="P110" s="303"/>
    </row>
    <row r="111" spans="1:16" ht="18.75" customHeight="1" thickBot="1" x14ac:dyDescent="0.3">
      <c r="A111" s="707" t="s">
        <v>694</v>
      </c>
      <c r="B111" s="708"/>
      <c r="C111" s="708"/>
      <c r="D111" s="708"/>
      <c r="E111" s="708"/>
      <c r="F111" s="708"/>
      <c r="G111" s="708"/>
      <c r="H111" s="708"/>
      <c r="I111" s="709"/>
      <c r="J111" s="303"/>
      <c r="K111" s="303"/>
      <c r="L111" s="303"/>
      <c r="M111" s="303"/>
      <c r="N111" s="303"/>
      <c r="O111" s="303"/>
    </row>
    <row r="112" spans="1:16" s="329" customFormat="1" ht="32.25" thickBot="1" x14ac:dyDescent="0.3">
      <c r="A112" s="339" t="s">
        <v>687</v>
      </c>
      <c r="B112" s="340" t="s">
        <v>688</v>
      </c>
      <c r="C112" s="340" t="s">
        <v>689</v>
      </c>
      <c r="D112" s="698" t="s">
        <v>690</v>
      </c>
      <c r="E112" s="699"/>
      <c r="F112" s="340" t="s">
        <v>691</v>
      </c>
      <c r="G112" s="325" t="s">
        <v>692</v>
      </c>
      <c r="H112" s="341"/>
      <c r="I112" s="327" t="s">
        <v>693</v>
      </c>
      <c r="J112" s="328"/>
      <c r="K112" s="328"/>
      <c r="L112" s="328"/>
      <c r="M112" s="328"/>
    </row>
    <row r="113" spans="1:16" ht="15.75" x14ac:dyDescent="0.25">
      <c r="A113" s="700"/>
      <c r="B113" s="330"/>
      <c r="C113" s="331"/>
      <c r="D113" s="703"/>
      <c r="E113" s="704"/>
      <c r="F113" s="332">
        <f t="shared" ref="F113:F127" si="1">C113*D113</f>
        <v>0</v>
      </c>
      <c r="G113" s="710">
        <f>ROUND(SUM(F113:F127),2)</f>
        <v>0</v>
      </c>
      <c r="H113" s="333"/>
      <c r="I113" s="712">
        <f>G113</f>
        <v>0</v>
      </c>
      <c r="J113" s="303"/>
      <c r="K113" s="303"/>
      <c r="L113" s="303"/>
      <c r="M113" s="303"/>
      <c r="N113" s="303"/>
      <c r="O113" s="303"/>
      <c r="P113" s="303"/>
    </row>
    <row r="114" spans="1:16" ht="15.75" x14ac:dyDescent="0.25">
      <c r="A114" s="701"/>
      <c r="B114" s="330"/>
      <c r="C114" s="331"/>
      <c r="D114" s="696"/>
      <c r="E114" s="697"/>
      <c r="F114" s="332">
        <f t="shared" si="1"/>
        <v>0</v>
      </c>
      <c r="G114" s="710"/>
      <c r="H114" s="333"/>
      <c r="I114" s="713"/>
      <c r="J114" s="303"/>
      <c r="K114" s="303"/>
      <c r="L114" s="303"/>
      <c r="M114" s="303"/>
      <c r="N114" s="303"/>
      <c r="O114" s="303"/>
      <c r="P114" s="303"/>
    </row>
    <row r="115" spans="1:16" ht="15.75" x14ac:dyDescent="0.25">
      <c r="A115" s="701"/>
      <c r="B115" s="330"/>
      <c r="C115" s="331"/>
      <c r="D115" s="696"/>
      <c r="E115" s="697"/>
      <c r="F115" s="332">
        <f t="shared" si="1"/>
        <v>0</v>
      </c>
      <c r="G115" s="710"/>
      <c r="H115" s="333"/>
      <c r="I115" s="713"/>
      <c r="J115" s="303"/>
      <c r="K115" s="303"/>
      <c r="L115" s="303"/>
      <c r="M115" s="303"/>
      <c r="N115" s="303"/>
      <c r="O115" s="303"/>
      <c r="P115" s="303"/>
    </row>
    <row r="116" spans="1:16" ht="15.75" x14ac:dyDescent="0.25">
      <c r="A116" s="701"/>
      <c r="B116" s="330"/>
      <c r="C116" s="331"/>
      <c r="D116" s="696"/>
      <c r="E116" s="697"/>
      <c r="F116" s="332">
        <f t="shared" si="1"/>
        <v>0</v>
      </c>
      <c r="G116" s="710"/>
      <c r="H116" s="333"/>
      <c r="I116" s="713"/>
      <c r="J116" s="303"/>
      <c r="K116" s="303"/>
      <c r="L116" s="303"/>
      <c r="M116" s="303"/>
      <c r="N116" s="303"/>
      <c r="O116" s="303"/>
      <c r="P116" s="303"/>
    </row>
    <row r="117" spans="1:16" ht="15.75" x14ac:dyDescent="0.25">
      <c r="A117" s="701"/>
      <c r="B117" s="330"/>
      <c r="C117" s="331"/>
      <c r="D117" s="696"/>
      <c r="E117" s="697"/>
      <c r="F117" s="332">
        <f t="shared" si="1"/>
        <v>0</v>
      </c>
      <c r="G117" s="710"/>
      <c r="H117" s="333"/>
      <c r="I117" s="713"/>
      <c r="J117" s="303"/>
      <c r="K117" s="303"/>
      <c r="L117" s="303"/>
      <c r="M117" s="303"/>
      <c r="N117" s="303"/>
      <c r="O117" s="303"/>
      <c r="P117" s="303"/>
    </row>
    <row r="118" spans="1:16" ht="15.75" x14ac:dyDescent="0.25">
      <c r="A118" s="701"/>
      <c r="B118" s="330"/>
      <c r="C118" s="331"/>
      <c r="D118" s="696"/>
      <c r="E118" s="697"/>
      <c r="F118" s="332">
        <f t="shared" si="1"/>
        <v>0</v>
      </c>
      <c r="G118" s="710"/>
      <c r="H118" s="333"/>
      <c r="I118" s="713"/>
      <c r="J118" s="303"/>
      <c r="K118" s="303"/>
      <c r="L118" s="303"/>
      <c r="M118" s="303"/>
      <c r="N118" s="303"/>
      <c r="O118" s="303"/>
      <c r="P118" s="303"/>
    </row>
    <row r="119" spans="1:16" ht="15.75" x14ac:dyDescent="0.25">
      <c r="A119" s="701"/>
      <c r="B119" s="330"/>
      <c r="C119" s="331"/>
      <c r="D119" s="696"/>
      <c r="E119" s="697"/>
      <c r="F119" s="332">
        <f t="shared" si="1"/>
        <v>0</v>
      </c>
      <c r="G119" s="710"/>
      <c r="H119" s="333"/>
      <c r="I119" s="713"/>
      <c r="J119" s="303"/>
      <c r="K119" s="303"/>
      <c r="L119" s="303"/>
      <c r="M119" s="303"/>
      <c r="N119" s="303"/>
      <c r="O119" s="303"/>
      <c r="P119" s="303"/>
    </row>
    <row r="120" spans="1:16" ht="15.75" x14ac:dyDescent="0.25">
      <c r="A120" s="701"/>
      <c r="B120" s="330"/>
      <c r="C120" s="331"/>
      <c r="D120" s="696"/>
      <c r="E120" s="697"/>
      <c r="F120" s="332">
        <f t="shared" si="1"/>
        <v>0</v>
      </c>
      <c r="G120" s="710"/>
      <c r="H120" s="333"/>
      <c r="I120" s="713"/>
      <c r="J120" s="303"/>
      <c r="K120" s="303"/>
      <c r="L120" s="303"/>
      <c r="M120" s="303"/>
      <c r="N120" s="303"/>
      <c r="O120" s="303"/>
      <c r="P120" s="303"/>
    </row>
    <row r="121" spans="1:16" ht="15.75" x14ac:dyDescent="0.25">
      <c r="A121" s="701"/>
      <c r="B121" s="330"/>
      <c r="C121" s="331"/>
      <c r="D121" s="696"/>
      <c r="E121" s="697"/>
      <c r="F121" s="332">
        <f t="shared" si="1"/>
        <v>0</v>
      </c>
      <c r="G121" s="710"/>
      <c r="H121" s="333"/>
      <c r="I121" s="713"/>
      <c r="J121" s="303"/>
      <c r="K121" s="303"/>
      <c r="L121" s="303"/>
      <c r="M121" s="303"/>
      <c r="N121" s="303"/>
      <c r="O121" s="303"/>
      <c r="P121" s="303"/>
    </row>
    <row r="122" spans="1:16" ht="15.75" x14ac:dyDescent="0.25">
      <c r="A122" s="701"/>
      <c r="B122" s="330"/>
      <c r="C122" s="331"/>
      <c r="D122" s="696"/>
      <c r="E122" s="697"/>
      <c r="F122" s="332">
        <f t="shared" si="1"/>
        <v>0</v>
      </c>
      <c r="G122" s="710"/>
      <c r="H122" s="333"/>
      <c r="I122" s="713"/>
      <c r="J122" s="303"/>
      <c r="K122" s="303"/>
      <c r="L122" s="303"/>
      <c r="M122" s="303"/>
      <c r="N122" s="303"/>
      <c r="O122" s="303"/>
      <c r="P122" s="303"/>
    </row>
    <row r="123" spans="1:16" ht="15.75" x14ac:dyDescent="0.25">
      <c r="A123" s="701"/>
      <c r="B123" s="330"/>
      <c r="C123" s="331"/>
      <c r="D123" s="696"/>
      <c r="E123" s="697"/>
      <c r="F123" s="332">
        <f t="shared" si="1"/>
        <v>0</v>
      </c>
      <c r="G123" s="710"/>
      <c r="H123" s="334"/>
      <c r="I123" s="713"/>
      <c r="J123" s="303"/>
      <c r="K123" s="303"/>
      <c r="L123" s="303"/>
      <c r="M123" s="303"/>
      <c r="N123" s="303"/>
      <c r="O123" s="303"/>
      <c r="P123" s="303"/>
    </row>
    <row r="124" spans="1:16" ht="15.75" x14ac:dyDescent="0.25">
      <c r="A124" s="701"/>
      <c r="B124" s="330"/>
      <c r="C124" s="331"/>
      <c r="D124" s="696"/>
      <c r="E124" s="697"/>
      <c r="F124" s="332">
        <f t="shared" si="1"/>
        <v>0</v>
      </c>
      <c r="G124" s="710"/>
      <c r="H124" s="334"/>
      <c r="I124" s="713"/>
      <c r="J124" s="303"/>
      <c r="K124" s="303"/>
      <c r="L124" s="303"/>
      <c r="M124" s="303"/>
      <c r="N124" s="303"/>
      <c r="O124" s="303"/>
      <c r="P124" s="303"/>
    </row>
    <row r="125" spans="1:16" ht="15.75" x14ac:dyDescent="0.25">
      <c r="A125" s="701"/>
      <c r="B125" s="330"/>
      <c r="C125" s="331"/>
      <c r="D125" s="696"/>
      <c r="E125" s="697"/>
      <c r="F125" s="332">
        <f t="shared" si="1"/>
        <v>0</v>
      </c>
      <c r="G125" s="710"/>
      <c r="H125" s="334"/>
      <c r="I125" s="713"/>
      <c r="J125" s="303"/>
      <c r="K125" s="303"/>
      <c r="L125" s="303"/>
      <c r="M125" s="303"/>
      <c r="N125" s="303"/>
      <c r="O125" s="303"/>
      <c r="P125" s="303"/>
    </row>
    <row r="126" spans="1:16" ht="15.75" x14ac:dyDescent="0.25">
      <c r="A126" s="701"/>
      <c r="B126" s="330"/>
      <c r="C126" s="331"/>
      <c r="D126" s="696"/>
      <c r="E126" s="697"/>
      <c r="F126" s="332">
        <f t="shared" si="1"/>
        <v>0</v>
      </c>
      <c r="G126" s="710"/>
      <c r="H126" s="334"/>
      <c r="I126" s="713"/>
      <c r="J126" s="303"/>
      <c r="K126" s="303"/>
      <c r="L126" s="303"/>
      <c r="M126" s="303"/>
      <c r="N126" s="303"/>
      <c r="O126" s="303"/>
      <c r="P126" s="303"/>
    </row>
    <row r="127" spans="1:16" ht="16.5" thickBot="1" x14ac:dyDescent="0.3">
      <c r="A127" s="702"/>
      <c r="B127" s="335"/>
      <c r="C127" s="336"/>
      <c r="D127" s="705"/>
      <c r="E127" s="706"/>
      <c r="F127" s="337">
        <f t="shared" si="1"/>
        <v>0</v>
      </c>
      <c r="G127" s="711"/>
      <c r="H127" s="338"/>
      <c r="I127" s="714"/>
      <c r="J127" s="303"/>
      <c r="K127" s="303"/>
      <c r="L127" s="303"/>
      <c r="M127" s="303"/>
      <c r="N127" s="303"/>
      <c r="O127" s="303"/>
      <c r="P127" s="303"/>
    </row>
    <row r="128" spans="1:16" ht="18.75" customHeight="1" thickBot="1" x14ac:dyDescent="0.3">
      <c r="A128" s="716" t="s">
        <v>695</v>
      </c>
      <c r="B128" s="717"/>
      <c r="C128" s="717"/>
      <c r="D128" s="717"/>
      <c r="E128" s="717"/>
      <c r="F128" s="717"/>
      <c r="G128" s="717"/>
      <c r="H128" s="717"/>
      <c r="I128" s="718"/>
      <c r="J128" s="303"/>
      <c r="K128" s="303"/>
      <c r="L128" s="303"/>
      <c r="M128" s="303"/>
      <c r="N128" s="303"/>
      <c r="O128" s="303"/>
    </row>
    <row r="129" spans="1:16" s="329" customFormat="1" ht="32.25" thickBot="1" x14ac:dyDescent="0.3">
      <c r="A129" s="339" t="s">
        <v>687</v>
      </c>
      <c r="B129" s="340" t="s">
        <v>688</v>
      </c>
      <c r="C129" s="340" t="s">
        <v>696</v>
      </c>
      <c r="D129" s="698" t="s">
        <v>697</v>
      </c>
      <c r="E129" s="699"/>
      <c r="F129" s="340" t="s">
        <v>691</v>
      </c>
      <c r="G129" s="325" t="s">
        <v>692</v>
      </c>
      <c r="H129" s="341"/>
      <c r="I129" s="327" t="s">
        <v>693</v>
      </c>
      <c r="J129" s="328"/>
      <c r="K129" s="328"/>
      <c r="L129" s="328"/>
      <c r="M129" s="328"/>
    </row>
    <row r="130" spans="1:16" ht="15.75" x14ac:dyDescent="0.25">
      <c r="A130" s="700"/>
      <c r="B130" s="330"/>
      <c r="C130" s="331"/>
      <c r="D130" s="703"/>
      <c r="E130" s="704"/>
      <c r="F130" s="332">
        <f t="shared" ref="F130:F144" si="2">C130*D130</f>
        <v>0</v>
      </c>
      <c r="G130" s="710">
        <f>ROUND(SUM(F130:F144),2)</f>
        <v>0</v>
      </c>
      <c r="H130" s="333"/>
      <c r="I130" s="712">
        <f>G130</f>
        <v>0</v>
      </c>
      <c r="J130" s="303"/>
      <c r="K130" s="303"/>
      <c r="L130" s="303"/>
      <c r="M130" s="303"/>
      <c r="N130" s="303"/>
      <c r="O130" s="303"/>
      <c r="P130" s="303"/>
    </row>
    <row r="131" spans="1:16" ht="15.75" x14ac:dyDescent="0.25">
      <c r="A131" s="701"/>
      <c r="B131" s="330"/>
      <c r="C131" s="331"/>
      <c r="D131" s="696"/>
      <c r="E131" s="697"/>
      <c r="F131" s="332">
        <f t="shared" si="2"/>
        <v>0</v>
      </c>
      <c r="G131" s="710"/>
      <c r="H131" s="333"/>
      <c r="I131" s="713"/>
      <c r="J131" s="303"/>
      <c r="K131" s="303"/>
      <c r="L131" s="303"/>
      <c r="M131" s="303"/>
      <c r="N131" s="303"/>
      <c r="O131" s="303"/>
      <c r="P131" s="303"/>
    </row>
    <row r="132" spans="1:16" ht="15.75" x14ac:dyDescent="0.25">
      <c r="A132" s="701"/>
      <c r="B132" s="330"/>
      <c r="C132" s="331"/>
      <c r="D132" s="696"/>
      <c r="E132" s="697"/>
      <c r="F132" s="332">
        <f t="shared" si="2"/>
        <v>0</v>
      </c>
      <c r="G132" s="710"/>
      <c r="H132" s="333"/>
      <c r="I132" s="713"/>
      <c r="J132" s="303"/>
      <c r="K132" s="303"/>
      <c r="L132" s="303"/>
      <c r="M132" s="303"/>
      <c r="N132" s="303"/>
      <c r="O132" s="303"/>
      <c r="P132" s="303"/>
    </row>
    <row r="133" spans="1:16" ht="15.75" x14ac:dyDescent="0.25">
      <c r="A133" s="701"/>
      <c r="B133" s="330"/>
      <c r="C133" s="331"/>
      <c r="D133" s="696"/>
      <c r="E133" s="697"/>
      <c r="F133" s="332">
        <f t="shared" si="2"/>
        <v>0</v>
      </c>
      <c r="G133" s="710"/>
      <c r="H133" s="333"/>
      <c r="I133" s="713"/>
      <c r="J133" s="303"/>
      <c r="K133" s="303"/>
      <c r="L133" s="303"/>
      <c r="M133" s="303"/>
      <c r="N133" s="303"/>
      <c r="O133" s="303"/>
      <c r="P133" s="303"/>
    </row>
    <row r="134" spans="1:16" ht="15.75" x14ac:dyDescent="0.25">
      <c r="A134" s="701"/>
      <c r="B134" s="330"/>
      <c r="C134" s="331"/>
      <c r="D134" s="696"/>
      <c r="E134" s="697"/>
      <c r="F134" s="332">
        <f t="shared" si="2"/>
        <v>0</v>
      </c>
      <c r="G134" s="710"/>
      <c r="H134" s="333"/>
      <c r="I134" s="713"/>
      <c r="J134" s="303"/>
      <c r="K134" s="303"/>
      <c r="L134" s="303"/>
      <c r="M134" s="303"/>
      <c r="N134" s="303"/>
      <c r="O134" s="303"/>
      <c r="P134" s="303"/>
    </row>
    <row r="135" spans="1:16" ht="15.75" x14ac:dyDescent="0.25">
      <c r="A135" s="701"/>
      <c r="B135" s="330"/>
      <c r="C135" s="331"/>
      <c r="D135" s="696"/>
      <c r="E135" s="697"/>
      <c r="F135" s="332">
        <f t="shared" si="2"/>
        <v>0</v>
      </c>
      <c r="G135" s="710"/>
      <c r="H135" s="333"/>
      <c r="I135" s="713"/>
      <c r="J135" s="303"/>
      <c r="K135" s="303"/>
      <c r="L135" s="303"/>
      <c r="M135" s="303"/>
      <c r="N135" s="303"/>
      <c r="O135" s="303"/>
      <c r="P135" s="303"/>
    </row>
    <row r="136" spans="1:16" ht="15.75" x14ac:dyDescent="0.25">
      <c r="A136" s="701"/>
      <c r="B136" s="330"/>
      <c r="C136" s="331"/>
      <c r="D136" s="696"/>
      <c r="E136" s="697"/>
      <c r="F136" s="332">
        <f t="shared" si="2"/>
        <v>0</v>
      </c>
      <c r="G136" s="710"/>
      <c r="H136" s="333"/>
      <c r="I136" s="713"/>
      <c r="J136" s="303"/>
      <c r="K136" s="303"/>
      <c r="L136" s="303"/>
      <c r="M136" s="303"/>
      <c r="N136" s="303"/>
      <c r="O136" s="303"/>
      <c r="P136" s="303"/>
    </row>
    <row r="137" spans="1:16" ht="15.75" x14ac:dyDescent="0.25">
      <c r="A137" s="701"/>
      <c r="B137" s="330"/>
      <c r="C137" s="331"/>
      <c r="D137" s="696"/>
      <c r="E137" s="697"/>
      <c r="F137" s="332">
        <f t="shared" si="2"/>
        <v>0</v>
      </c>
      <c r="G137" s="710"/>
      <c r="H137" s="333"/>
      <c r="I137" s="713"/>
      <c r="J137" s="303"/>
      <c r="K137" s="303"/>
      <c r="L137" s="303"/>
      <c r="M137" s="303"/>
      <c r="N137" s="303"/>
      <c r="O137" s="303"/>
      <c r="P137" s="303"/>
    </row>
    <row r="138" spans="1:16" ht="15.75" x14ac:dyDescent="0.25">
      <c r="A138" s="701"/>
      <c r="B138" s="330"/>
      <c r="C138" s="331"/>
      <c r="D138" s="696"/>
      <c r="E138" s="697"/>
      <c r="F138" s="332">
        <f t="shared" si="2"/>
        <v>0</v>
      </c>
      <c r="G138" s="710"/>
      <c r="H138" s="333"/>
      <c r="I138" s="713"/>
      <c r="J138" s="303"/>
      <c r="K138" s="303"/>
      <c r="L138" s="303"/>
      <c r="M138" s="303"/>
      <c r="N138" s="303"/>
      <c r="O138" s="303"/>
      <c r="P138" s="303"/>
    </row>
    <row r="139" spans="1:16" ht="15.75" x14ac:dyDescent="0.25">
      <c r="A139" s="701"/>
      <c r="B139" s="330"/>
      <c r="C139" s="331"/>
      <c r="D139" s="696"/>
      <c r="E139" s="697"/>
      <c r="F139" s="332">
        <f t="shared" si="2"/>
        <v>0</v>
      </c>
      <c r="G139" s="710"/>
      <c r="H139" s="333"/>
      <c r="I139" s="713"/>
      <c r="J139" s="303"/>
      <c r="K139" s="303"/>
      <c r="L139" s="303"/>
      <c r="M139" s="303"/>
      <c r="N139" s="303"/>
      <c r="O139" s="303"/>
      <c r="P139" s="303"/>
    </row>
    <row r="140" spans="1:16" ht="15.75" x14ac:dyDescent="0.25">
      <c r="A140" s="701"/>
      <c r="B140" s="330"/>
      <c r="C140" s="331"/>
      <c r="D140" s="696"/>
      <c r="E140" s="697"/>
      <c r="F140" s="332">
        <f t="shared" si="2"/>
        <v>0</v>
      </c>
      <c r="G140" s="710"/>
      <c r="H140" s="334"/>
      <c r="I140" s="713"/>
      <c r="J140" s="303"/>
      <c r="K140" s="303"/>
      <c r="L140" s="303"/>
      <c r="M140" s="303"/>
      <c r="N140" s="303"/>
      <c r="O140" s="303"/>
      <c r="P140" s="303"/>
    </row>
    <row r="141" spans="1:16" ht="15.75" x14ac:dyDescent="0.25">
      <c r="A141" s="701"/>
      <c r="B141" s="330"/>
      <c r="C141" s="331"/>
      <c r="D141" s="696"/>
      <c r="E141" s="697"/>
      <c r="F141" s="332">
        <f t="shared" si="2"/>
        <v>0</v>
      </c>
      <c r="G141" s="710"/>
      <c r="H141" s="334"/>
      <c r="I141" s="713"/>
      <c r="J141" s="303"/>
      <c r="K141" s="303"/>
      <c r="L141" s="303"/>
      <c r="M141" s="303"/>
      <c r="N141" s="303"/>
      <c r="O141" s="303"/>
      <c r="P141" s="303"/>
    </row>
    <row r="142" spans="1:16" ht="15.75" x14ac:dyDescent="0.25">
      <c r="A142" s="701"/>
      <c r="B142" s="330"/>
      <c r="C142" s="331"/>
      <c r="D142" s="696"/>
      <c r="E142" s="697"/>
      <c r="F142" s="332">
        <f t="shared" si="2"/>
        <v>0</v>
      </c>
      <c r="G142" s="710"/>
      <c r="H142" s="334"/>
      <c r="I142" s="713"/>
      <c r="J142" s="303"/>
      <c r="K142" s="303"/>
      <c r="L142" s="303"/>
      <c r="M142" s="303"/>
      <c r="N142" s="303"/>
      <c r="O142" s="303"/>
      <c r="P142" s="303"/>
    </row>
    <row r="143" spans="1:16" ht="15.75" x14ac:dyDescent="0.25">
      <c r="A143" s="701"/>
      <c r="B143" s="330"/>
      <c r="C143" s="331"/>
      <c r="D143" s="696"/>
      <c r="E143" s="697"/>
      <c r="F143" s="332">
        <f t="shared" si="2"/>
        <v>0</v>
      </c>
      <c r="G143" s="710"/>
      <c r="H143" s="334"/>
      <c r="I143" s="713"/>
      <c r="J143" s="303"/>
      <c r="K143" s="303"/>
      <c r="L143" s="303"/>
      <c r="M143" s="303"/>
      <c r="N143" s="303"/>
      <c r="O143" s="303"/>
      <c r="P143" s="303"/>
    </row>
    <row r="144" spans="1:16" ht="16.5" thickBot="1" x14ac:dyDescent="0.3">
      <c r="A144" s="702"/>
      <c r="B144" s="335"/>
      <c r="C144" s="336"/>
      <c r="D144" s="705"/>
      <c r="E144" s="706"/>
      <c r="F144" s="337">
        <f t="shared" si="2"/>
        <v>0</v>
      </c>
      <c r="G144" s="711"/>
      <c r="H144" s="338"/>
      <c r="I144" s="714"/>
      <c r="J144" s="303"/>
      <c r="K144" s="303"/>
      <c r="L144" s="303"/>
      <c r="M144" s="303"/>
      <c r="N144" s="303"/>
      <c r="O144" s="303"/>
      <c r="P144" s="303"/>
    </row>
    <row r="145" spans="1:16" ht="18.75" customHeight="1" thickBot="1" x14ac:dyDescent="0.3">
      <c r="A145" s="719" t="s">
        <v>698</v>
      </c>
      <c r="B145" s="720"/>
      <c r="C145" s="720"/>
      <c r="D145" s="720"/>
      <c r="E145" s="720"/>
      <c r="F145" s="720"/>
      <c r="G145" s="720"/>
      <c r="H145" s="720"/>
      <c r="I145" s="721"/>
      <c r="J145" s="303"/>
      <c r="K145" s="303"/>
      <c r="L145" s="303"/>
      <c r="M145" s="303"/>
      <c r="N145" s="303"/>
      <c r="O145" s="303"/>
    </row>
    <row r="146" spans="1:16" s="329" customFormat="1" ht="32.25" thickBot="1" x14ac:dyDescent="0.3">
      <c r="A146" s="323" t="s">
        <v>687</v>
      </c>
      <c r="B146" s="324" t="s">
        <v>688</v>
      </c>
      <c r="C146" s="324" t="s">
        <v>696</v>
      </c>
      <c r="D146" s="324" t="s">
        <v>699</v>
      </c>
      <c r="E146" s="324" t="s">
        <v>690</v>
      </c>
      <c r="F146" s="342" t="s">
        <v>691</v>
      </c>
      <c r="G146" s="325" t="s">
        <v>692</v>
      </c>
      <c r="H146" s="326"/>
      <c r="I146" s="327" t="s">
        <v>693</v>
      </c>
      <c r="J146" s="343"/>
      <c r="K146" s="328"/>
      <c r="L146" s="328"/>
      <c r="M146" s="328"/>
      <c r="N146" s="328"/>
      <c r="O146" s="328"/>
    </row>
    <row r="147" spans="1:16" ht="15.75" x14ac:dyDescent="0.25">
      <c r="A147" s="735"/>
      <c r="B147" s="344" t="s">
        <v>700</v>
      </c>
      <c r="C147" s="345"/>
      <c r="D147" s="346"/>
      <c r="E147" s="346"/>
      <c r="F147" s="344">
        <f>ROUND((C147*D147*E147),2)</f>
        <v>0</v>
      </c>
      <c r="G147" s="738">
        <f>SUM(F147:F151)</f>
        <v>0</v>
      </c>
      <c r="H147" s="333"/>
      <c r="I147" s="740">
        <f>G147</f>
        <v>0</v>
      </c>
      <c r="J147" s="303"/>
      <c r="K147" s="303"/>
      <c r="L147" s="303"/>
      <c r="M147" s="303"/>
      <c r="N147" s="303"/>
      <c r="O147" s="303"/>
      <c r="P147" s="303"/>
    </row>
    <row r="148" spans="1:16" ht="15.75" x14ac:dyDescent="0.25">
      <c r="A148" s="736"/>
      <c r="B148" s="344" t="s">
        <v>701</v>
      </c>
      <c r="C148" s="345"/>
      <c r="D148" s="346"/>
      <c r="E148" s="346"/>
      <c r="F148" s="344">
        <f>ROUND((C148*D148*E148),2)</f>
        <v>0</v>
      </c>
      <c r="G148" s="738"/>
      <c r="H148" s="334"/>
      <c r="I148" s="741"/>
      <c r="J148" s="303"/>
      <c r="K148" s="303"/>
      <c r="L148" s="303"/>
      <c r="M148" s="303"/>
      <c r="N148" s="303"/>
      <c r="O148" s="303"/>
      <c r="P148" s="303"/>
    </row>
    <row r="149" spans="1:16" ht="15.75" x14ac:dyDescent="0.25">
      <c r="A149" s="736"/>
      <c r="B149" s="344" t="s">
        <v>702</v>
      </c>
      <c r="C149" s="345"/>
      <c r="D149" s="346"/>
      <c r="E149" s="346"/>
      <c r="F149" s="344">
        <f>ROUND((C149*D149*E149),2)</f>
        <v>0</v>
      </c>
      <c r="G149" s="738"/>
      <c r="H149" s="334"/>
      <c r="I149" s="741"/>
      <c r="J149" s="303"/>
      <c r="K149" s="303"/>
      <c r="L149" s="303"/>
      <c r="M149" s="303"/>
      <c r="N149" s="303"/>
      <c r="O149" s="303"/>
      <c r="P149" s="303"/>
    </row>
    <row r="150" spans="1:16" ht="15.75" x14ac:dyDescent="0.25">
      <c r="A150" s="736"/>
      <c r="B150" s="344" t="s">
        <v>703</v>
      </c>
      <c r="C150" s="345"/>
      <c r="D150" s="346"/>
      <c r="E150" s="346"/>
      <c r="F150" s="344">
        <f>ROUND((C150*D150*E150),2)</f>
        <v>0</v>
      </c>
      <c r="G150" s="738"/>
      <c r="H150" s="347"/>
      <c r="I150" s="741"/>
      <c r="J150" s="303"/>
      <c r="K150" s="303"/>
      <c r="L150" s="303"/>
      <c r="M150" s="303"/>
      <c r="N150" s="303"/>
      <c r="O150" s="303"/>
      <c r="P150" s="303"/>
    </row>
    <row r="151" spans="1:16" ht="16.5" thickBot="1" x14ac:dyDescent="0.3">
      <c r="A151" s="737"/>
      <c r="B151" s="348" t="s">
        <v>704</v>
      </c>
      <c r="C151" s="349"/>
      <c r="D151" s="341"/>
      <c r="E151" s="341"/>
      <c r="F151" s="344">
        <f>ROUND(C151,2)</f>
        <v>0</v>
      </c>
      <c r="G151" s="739"/>
      <c r="H151" s="350"/>
      <c r="I151" s="742"/>
      <c r="J151" s="303"/>
      <c r="K151" s="303"/>
      <c r="L151" s="303"/>
      <c r="M151" s="303"/>
      <c r="N151" s="303"/>
      <c r="O151" s="303"/>
      <c r="P151" s="303"/>
    </row>
    <row r="152" spans="1:16" ht="18.75" customHeight="1" thickBot="1" x14ac:dyDescent="0.3">
      <c r="A152" s="743" t="s">
        <v>705</v>
      </c>
      <c r="B152" s="744"/>
      <c r="C152" s="744"/>
      <c r="D152" s="744"/>
      <c r="E152" s="744"/>
      <c r="F152" s="744"/>
      <c r="G152" s="744"/>
      <c r="H152" s="744"/>
      <c r="I152" s="745"/>
      <c r="J152" s="303"/>
      <c r="K152" s="303"/>
      <c r="L152" s="303"/>
      <c r="M152" s="303"/>
      <c r="N152" s="303"/>
      <c r="O152" s="303"/>
    </row>
    <row r="153" spans="1:16" s="329" customFormat="1" ht="32.25" thickBot="1" x14ac:dyDescent="0.3">
      <c r="A153" s="351" t="s">
        <v>687</v>
      </c>
      <c r="B153" s="340" t="s">
        <v>706</v>
      </c>
      <c r="C153" s="340" t="s">
        <v>707</v>
      </c>
      <c r="D153" s="352" t="s">
        <v>708</v>
      </c>
      <c r="E153" s="340" t="s">
        <v>690</v>
      </c>
      <c r="F153" s="353" t="s">
        <v>691</v>
      </c>
      <c r="G153" s="325" t="s">
        <v>692</v>
      </c>
      <c r="H153" s="341"/>
      <c r="I153" s="354" t="s">
        <v>693</v>
      </c>
      <c r="J153" s="328"/>
      <c r="K153" s="328"/>
      <c r="L153" s="328"/>
      <c r="M153" s="328"/>
      <c r="N153" s="328"/>
      <c r="O153" s="328"/>
    </row>
    <row r="154" spans="1:16" ht="15.75" x14ac:dyDescent="0.25">
      <c r="A154" s="700"/>
      <c r="B154" s="330"/>
      <c r="C154" s="331"/>
      <c r="D154" s="355"/>
      <c r="E154" s="355"/>
      <c r="F154" s="332">
        <f>C154*D154*E154</f>
        <v>0</v>
      </c>
      <c r="G154" s="725">
        <f>ROUND(SUM(F154:F169),2)</f>
        <v>0</v>
      </c>
      <c r="H154" s="333"/>
      <c r="I154" s="712">
        <f>G154+H173</f>
        <v>0</v>
      </c>
      <c r="J154" s="303"/>
      <c r="K154" s="303"/>
      <c r="L154" s="303"/>
      <c r="M154" s="303"/>
      <c r="N154" s="303"/>
      <c r="O154" s="303"/>
      <c r="P154" s="303"/>
    </row>
    <row r="155" spans="1:16" ht="15.75" x14ac:dyDescent="0.25">
      <c r="A155" s="701"/>
      <c r="B155" s="330"/>
      <c r="C155" s="331"/>
      <c r="D155" s="355"/>
      <c r="E155" s="355"/>
      <c r="F155" s="332">
        <f t="shared" ref="F155:F165" si="3">C155*D155*E155</f>
        <v>0</v>
      </c>
      <c r="G155" s="726"/>
      <c r="H155" s="333"/>
      <c r="I155" s="713"/>
      <c r="J155" s="303"/>
      <c r="K155" s="303"/>
      <c r="L155" s="303"/>
      <c r="M155" s="303"/>
      <c r="N155" s="303"/>
      <c r="O155" s="303"/>
      <c r="P155" s="303"/>
    </row>
    <row r="156" spans="1:16" ht="15.75" x14ac:dyDescent="0.25">
      <c r="A156" s="701"/>
      <c r="B156" s="330"/>
      <c r="C156" s="331"/>
      <c r="D156" s="355"/>
      <c r="E156" s="355"/>
      <c r="F156" s="332">
        <f t="shared" si="3"/>
        <v>0</v>
      </c>
      <c r="G156" s="726"/>
      <c r="H156" s="333"/>
      <c r="I156" s="713"/>
      <c r="J156" s="303"/>
      <c r="K156" s="303"/>
      <c r="L156" s="303"/>
      <c r="M156" s="303"/>
      <c r="N156" s="303"/>
      <c r="O156" s="303"/>
      <c r="P156" s="303"/>
    </row>
    <row r="157" spans="1:16" ht="15.75" x14ac:dyDescent="0.25">
      <c r="A157" s="701"/>
      <c r="B157" s="330"/>
      <c r="C157" s="331"/>
      <c r="D157" s="355"/>
      <c r="E157" s="355"/>
      <c r="F157" s="332">
        <f t="shared" si="3"/>
        <v>0</v>
      </c>
      <c r="G157" s="726"/>
      <c r="H157" s="333"/>
      <c r="I157" s="713"/>
      <c r="J157" s="303"/>
      <c r="K157" s="303"/>
      <c r="L157" s="303"/>
      <c r="M157" s="303"/>
      <c r="N157" s="303"/>
      <c r="O157" s="303"/>
      <c r="P157" s="303"/>
    </row>
    <row r="158" spans="1:16" ht="15.75" x14ac:dyDescent="0.25">
      <c r="A158" s="701"/>
      <c r="B158" s="330"/>
      <c r="C158" s="331"/>
      <c r="D158" s="355"/>
      <c r="E158" s="355"/>
      <c r="F158" s="332">
        <f t="shared" si="3"/>
        <v>0</v>
      </c>
      <c r="G158" s="726"/>
      <c r="H158" s="333"/>
      <c r="I158" s="713"/>
      <c r="J158" s="303"/>
      <c r="K158" s="303"/>
      <c r="L158" s="303"/>
      <c r="M158" s="303"/>
      <c r="N158" s="303"/>
      <c r="O158" s="303"/>
      <c r="P158" s="303"/>
    </row>
    <row r="159" spans="1:16" ht="15.75" x14ac:dyDescent="0.25">
      <c r="A159" s="701"/>
      <c r="B159" s="330"/>
      <c r="C159" s="331"/>
      <c r="D159" s="355"/>
      <c r="E159" s="355"/>
      <c r="F159" s="332">
        <f t="shared" si="3"/>
        <v>0</v>
      </c>
      <c r="G159" s="726"/>
      <c r="H159" s="333"/>
      <c r="I159" s="713"/>
      <c r="J159" s="303"/>
      <c r="K159" s="303"/>
      <c r="L159" s="303"/>
      <c r="M159" s="303"/>
      <c r="N159" s="303"/>
      <c r="O159" s="303"/>
      <c r="P159" s="303"/>
    </row>
    <row r="160" spans="1:16" ht="15.75" x14ac:dyDescent="0.25">
      <c r="A160" s="701"/>
      <c r="B160" s="330"/>
      <c r="C160" s="331"/>
      <c r="D160" s="355"/>
      <c r="E160" s="355"/>
      <c r="F160" s="332">
        <f t="shared" si="3"/>
        <v>0</v>
      </c>
      <c r="G160" s="726"/>
      <c r="H160" s="333"/>
      <c r="I160" s="713"/>
      <c r="J160" s="303"/>
      <c r="K160" s="303"/>
      <c r="L160" s="303"/>
      <c r="M160" s="303"/>
      <c r="N160" s="303"/>
      <c r="O160" s="303"/>
      <c r="P160" s="303"/>
    </row>
    <row r="161" spans="1:16" ht="15.75" x14ac:dyDescent="0.25">
      <c r="A161" s="701"/>
      <c r="B161" s="330"/>
      <c r="C161" s="331"/>
      <c r="D161" s="355"/>
      <c r="E161" s="355"/>
      <c r="F161" s="332">
        <f t="shared" si="3"/>
        <v>0</v>
      </c>
      <c r="G161" s="726"/>
      <c r="H161" s="333"/>
      <c r="I161" s="713"/>
      <c r="J161" s="303"/>
      <c r="K161" s="303"/>
      <c r="L161" s="303"/>
      <c r="M161" s="303"/>
      <c r="N161" s="303"/>
      <c r="O161" s="303"/>
      <c r="P161" s="303"/>
    </row>
    <row r="162" spans="1:16" ht="15.75" x14ac:dyDescent="0.25">
      <c r="A162" s="701"/>
      <c r="B162" s="330"/>
      <c r="C162" s="331"/>
      <c r="D162" s="355"/>
      <c r="E162" s="355"/>
      <c r="F162" s="332">
        <f t="shared" si="3"/>
        <v>0</v>
      </c>
      <c r="G162" s="726"/>
      <c r="H162" s="333"/>
      <c r="I162" s="713"/>
      <c r="J162" s="303"/>
      <c r="K162" s="303"/>
      <c r="L162" s="303"/>
      <c r="M162" s="303"/>
      <c r="N162" s="303"/>
      <c r="O162" s="303"/>
      <c r="P162" s="303"/>
    </row>
    <row r="163" spans="1:16" ht="15.75" x14ac:dyDescent="0.25">
      <c r="A163" s="701"/>
      <c r="B163" s="330"/>
      <c r="C163" s="331"/>
      <c r="D163" s="355"/>
      <c r="E163" s="355"/>
      <c r="F163" s="332">
        <f t="shared" si="3"/>
        <v>0</v>
      </c>
      <c r="G163" s="726"/>
      <c r="H163" s="333"/>
      <c r="I163" s="713"/>
      <c r="J163" s="303"/>
      <c r="K163" s="303"/>
      <c r="L163" s="303"/>
      <c r="M163" s="303"/>
      <c r="N163" s="303"/>
      <c r="O163" s="303"/>
      <c r="P163" s="303"/>
    </row>
    <row r="164" spans="1:16" ht="15.75" x14ac:dyDescent="0.25">
      <c r="A164" s="701"/>
      <c r="B164" s="330"/>
      <c r="C164" s="331"/>
      <c r="D164" s="355"/>
      <c r="E164" s="355"/>
      <c r="F164" s="332">
        <f t="shared" si="3"/>
        <v>0</v>
      </c>
      <c r="G164" s="726"/>
      <c r="H164" s="333"/>
      <c r="I164" s="713"/>
      <c r="J164" s="303"/>
      <c r="K164" s="303"/>
      <c r="L164" s="303"/>
      <c r="M164" s="303"/>
      <c r="N164" s="303"/>
      <c r="O164" s="303"/>
      <c r="P164" s="303"/>
    </row>
    <row r="165" spans="1:16" ht="15.75" x14ac:dyDescent="0.25">
      <c r="A165" s="701"/>
      <c r="B165" s="330"/>
      <c r="C165" s="331"/>
      <c r="D165" s="355"/>
      <c r="E165" s="355"/>
      <c r="F165" s="332">
        <f t="shared" si="3"/>
        <v>0</v>
      </c>
      <c r="G165" s="726"/>
      <c r="H165" s="333"/>
      <c r="I165" s="713"/>
      <c r="J165" s="303"/>
      <c r="K165" s="303"/>
      <c r="L165" s="303"/>
      <c r="M165" s="303"/>
      <c r="N165" s="303"/>
      <c r="O165" s="303"/>
      <c r="P165" s="303"/>
    </row>
    <row r="166" spans="1:16" ht="15.75" x14ac:dyDescent="0.25">
      <c r="A166" s="701"/>
      <c r="B166" s="330"/>
      <c r="C166" s="331"/>
      <c r="D166" s="355"/>
      <c r="E166" s="355"/>
      <c r="F166" s="332">
        <f>C166*D166*E166</f>
        <v>0</v>
      </c>
      <c r="G166" s="726"/>
      <c r="H166" s="334"/>
      <c r="I166" s="713"/>
      <c r="J166" s="303"/>
      <c r="K166" s="303"/>
      <c r="L166" s="303"/>
      <c r="M166" s="303"/>
      <c r="N166" s="303"/>
      <c r="O166" s="303"/>
      <c r="P166" s="303"/>
    </row>
    <row r="167" spans="1:16" ht="15.75" x14ac:dyDescent="0.25">
      <c r="A167" s="701"/>
      <c r="B167" s="330"/>
      <c r="C167" s="331"/>
      <c r="D167" s="355"/>
      <c r="E167" s="355"/>
      <c r="F167" s="332">
        <f>C167*D167*E167</f>
        <v>0</v>
      </c>
      <c r="G167" s="726"/>
      <c r="H167" s="334"/>
      <c r="I167" s="713"/>
      <c r="J167" s="303"/>
      <c r="K167" s="303"/>
      <c r="L167" s="303"/>
      <c r="M167" s="303"/>
      <c r="N167" s="303"/>
      <c r="O167" s="303"/>
      <c r="P167" s="303"/>
    </row>
    <row r="168" spans="1:16" ht="15.75" x14ac:dyDescent="0.25">
      <c r="A168" s="701"/>
      <c r="B168" s="330"/>
      <c r="C168" s="331"/>
      <c r="D168" s="355"/>
      <c r="E168" s="355"/>
      <c r="F168" s="332">
        <f>C168*D168*E168</f>
        <v>0</v>
      </c>
      <c r="G168" s="726"/>
      <c r="H168" s="334"/>
      <c r="I168" s="713"/>
      <c r="J168" s="303"/>
      <c r="K168" s="303"/>
      <c r="L168" s="303"/>
      <c r="M168" s="303"/>
      <c r="N168" s="303"/>
      <c r="O168" s="303"/>
      <c r="P168" s="303"/>
    </row>
    <row r="169" spans="1:16" ht="15.75" x14ac:dyDescent="0.25">
      <c r="A169" s="701"/>
      <c r="B169" s="330"/>
      <c r="C169" s="331"/>
      <c r="D169" s="355"/>
      <c r="E169" s="355"/>
      <c r="F169" s="332">
        <f>C169*D169*E169</f>
        <v>0</v>
      </c>
      <c r="G169" s="726"/>
      <c r="H169" s="334"/>
      <c r="I169" s="713"/>
      <c r="J169" s="303"/>
      <c r="K169" s="303"/>
      <c r="L169" s="303"/>
      <c r="M169" s="303"/>
      <c r="N169" s="303"/>
      <c r="O169" s="303"/>
      <c r="P169" s="303"/>
    </row>
    <row r="170" spans="1:16" s="362" customFormat="1" ht="15.75" x14ac:dyDescent="0.25">
      <c r="A170" s="356"/>
      <c r="B170" s="357"/>
      <c r="C170" s="357"/>
      <c r="D170" s="358"/>
      <c r="E170" s="358"/>
      <c r="F170" s="357"/>
      <c r="G170" s="359"/>
      <c r="H170" s="360"/>
      <c r="I170" s="713"/>
      <c r="J170" s="361"/>
      <c r="K170" s="361"/>
      <c r="L170" s="361"/>
      <c r="M170" s="361"/>
      <c r="N170" s="361"/>
      <c r="O170" s="361"/>
      <c r="P170" s="361"/>
    </row>
    <row r="171" spans="1:16" ht="16.5" customHeight="1" x14ac:dyDescent="0.25">
      <c r="A171" s="727" t="s">
        <v>709</v>
      </c>
      <c r="B171" s="728"/>
      <c r="C171" s="728"/>
      <c r="D171" s="728"/>
      <c r="E171" s="728"/>
      <c r="F171" s="728"/>
      <c r="G171" s="728"/>
      <c r="H171" s="729"/>
      <c r="I171" s="713"/>
      <c r="J171" s="303"/>
      <c r="K171" s="303"/>
      <c r="L171" s="303"/>
      <c r="M171" s="303"/>
      <c r="N171" s="303"/>
      <c r="O171" s="303"/>
      <c r="P171" s="303"/>
    </row>
    <row r="172" spans="1:16" ht="30.75" customHeight="1" thickBot="1" x14ac:dyDescent="0.3">
      <c r="A172" s="363" t="s">
        <v>687</v>
      </c>
      <c r="B172" s="364" t="s">
        <v>706</v>
      </c>
      <c r="C172" s="364" t="s">
        <v>707</v>
      </c>
      <c r="D172" s="365" t="s">
        <v>708</v>
      </c>
      <c r="E172" s="364" t="s">
        <v>690</v>
      </c>
      <c r="F172" s="366" t="s">
        <v>710</v>
      </c>
      <c r="G172" s="367"/>
      <c r="H172" s="368" t="s">
        <v>711</v>
      </c>
      <c r="I172" s="713"/>
      <c r="J172" s="303"/>
      <c r="K172" s="303"/>
      <c r="L172" s="303"/>
      <c r="M172" s="303"/>
      <c r="N172" s="303"/>
      <c r="O172" s="303"/>
      <c r="P172" s="303"/>
    </row>
    <row r="173" spans="1:16" ht="15.75" x14ac:dyDescent="0.25">
      <c r="A173" s="746"/>
      <c r="B173" s="369"/>
      <c r="C173" s="370"/>
      <c r="D173" s="371"/>
      <c r="E173" s="371"/>
      <c r="F173" s="372">
        <f>C173*D173*E173</f>
        <v>0</v>
      </c>
      <c r="G173" s="367"/>
      <c r="H173" s="733">
        <f>ROUND(SUM(F173:F177),2)</f>
        <v>0</v>
      </c>
      <c r="I173" s="713"/>
      <c r="J173" s="303"/>
      <c r="K173" s="303"/>
      <c r="L173" s="303"/>
      <c r="M173" s="303"/>
      <c r="N173" s="303"/>
      <c r="O173" s="303"/>
      <c r="P173" s="303"/>
    </row>
    <row r="174" spans="1:16" ht="15.75" x14ac:dyDescent="0.25">
      <c r="A174" s="747"/>
      <c r="B174" s="369"/>
      <c r="C174" s="370"/>
      <c r="D174" s="371"/>
      <c r="E174" s="371"/>
      <c r="F174" s="372">
        <f t="shared" ref="F174:F177" si="4">C174*D174*E174</f>
        <v>0</v>
      </c>
      <c r="G174" s="367"/>
      <c r="H174" s="734"/>
      <c r="I174" s="713"/>
      <c r="J174" s="303"/>
      <c r="K174" s="303"/>
      <c r="L174" s="303"/>
      <c r="M174" s="303"/>
      <c r="N174" s="303"/>
      <c r="O174" s="303"/>
      <c r="P174" s="303"/>
    </row>
    <row r="175" spans="1:16" ht="15.75" x14ac:dyDescent="0.25">
      <c r="A175" s="747"/>
      <c r="B175" s="369"/>
      <c r="C175" s="370"/>
      <c r="D175" s="371"/>
      <c r="E175" s="371"/>
      <c r="F175" s="372">
        <f t="shared" si="4"/>
        <v>0</v>
      </c>
      <c r="G175" s="367"/>
      <c r="H175" s="734"/>
      <c r="I175" s="713"/>
      <c r="J175" s="303"/>
      <c r="K175" s="303"/>
      <c r="L175" s="303"/>
      <c r="M175" s="303"/>
      <c r="N175" s="303"/>
      <c r="O175" s="303"/>
      <c r="P175" s="303"/>
    </row>
    <row r="176" spans="1:16" ht="15.75" x14ac:dyDescent="0.25">
      <c r="A176" s="747"/>
      <c r="B176" s="369"/>
      <c r="C176" s="370"/>
      <c r="D176" s="371"/>
      <c r="E176" s="371"/>
      <c r="F176" s="372">
        <f t="shared" si="4"/>
        <v>0</v>
      </c>
      <c r="G176" s="367"/>
      <c r="H176" s="734"/>
      <c r="I176" s="713"/>
      <c r="J176" s="303"/>
      <c r="K176" s="303"/>
      <c r="L176" s="303"/>
      <c r="M176" s="303"/>
      <c r="N176" s="303"/>
      <c r="O176" s="303"/>
      <c r="P176" s="303"/>
    </row>
    <row r="177" spans="1:16" ht="16.5" thickBot="1" x14ac:dyDescent="0.3">
      <c r="A177" s="748"/>
      <c r="B177" s="373"/>
      <c r="C177" s="374"/>
      <c r="D177" s="375"/>
      <c r="E177" s="375"/>
      <c r="F177" s="376">
        <f t="shared" si="4"/>
        <v>0</v>
      </c>
      <c r="G177" s="377"/>
      <c r="H177" s="734"/>
      <c r="I177" s="713"/>
      <c r="J177" s="303"/>
      <c r="K177" s="303"/>
      <c r="L177" s="303"/>
      <c r="M177" s="303"/>
      <c r="N177" s="303"/>
      <c r="O177" s="303"/>
      <c r="P177" s="303"/>
    </row>
    <row r="178" spans="1:16" ht="18.75" thickBot="1" x14ac:dyDescent="0.3">
      <c r="A178" s="722" t="s">
        <v>712</v>
      </c>
      <c r="B178" s="723"/>
      <c r="C178" s="723"/>
      <c r="D178" s="723"/>
      <c r="E178" s="723"/>
      <c r="F178" s="723"/>
      <c r="G178" s="723"/>
      <c r="H178" s="723"/>
      <c r="I178" s="724"/>
      <c r="J178" s="303"/>
      <c r="K178" s="303"/>
    </row>
    <row r="179" spans="1:16" ht="32.25" thickBot="1" x14ac:dyDescent="0.3">
      <c r="A179" s="351" t="s">
        <v>687</v>
      </c>
      <c r="B179" s="340" t="s">
        <v>706</v>
      </c>
      <c r="C179" s="340" t="s">
        <v>713</v>
      </c>
      <c r="D179" s="352" t="s">
        <v>708</v>
      </c>
      <c r="E179" s="340" t="s">
        <v>714</v>
      </c>
      <c r="F179" s="378" t="s">
        <v>691</v>
      </c>
      <c r="G179" s="325" t="s">
        <v>692</v>
      </c>
      <c r="H179" s="379"/>
      <c r="I179" s="380" t="s">
        <v>693</v>
      </c>
      <c r="J179" s="303"/>
      <c r="K179" s="303"/>
      <c r="L179" s="303"/>
      <c r="M179" s="303"/>
      <c r="N179" s="303"/>
      <c r="O179" s="303"/>
    </row>
    <row r="180" spans="1:16" ht="15.75" x14ac:dyDescent="0.25">
      <c r="A180" s="700"/>
      <c r="B180" s="330"/>
      <c r="C180" s="331"/>
      <c r="D180" s="355"/>
      <c r="E180" s="355"/>
      <c r="F180" s="332">
        <f>C180*D180*E180</f>
        <v>0</v>
      </c>
      <c r="G180" s="725">
        <f>ROUND(SUM(F180:F195),2)</f>
        <v>0</v>
      </c>
      <c r="H180" s="333"/>
      <c r="I180" s="712">
        <f>G180+H199</f>
        <v>0</v>
      </c>
      <c r="J180" s="303"/>
      <c r="K180" s="303"/>
      <c r="L180" s="303"/>
      <c r="M180" s="303"/>
      <c r="N180" s="303"/>
      <c r="O180" s="303"/>
      <c r="P180" s="303"/>
    </row>
    <row r="181" spans="1:16" ht="15.75" x14ac:dyDescent="0.25">
      <c r="A181" s="701"/>
      <c r="B181" s="330"/>
      <c r="C181" s="331"/>
      <c r="D181" s="355"/>
      <c r="E181" s="355"/>
      <c r="F181" s="332">
        <f t="shared" ref="F181:F191" si="5">C181*D181*E181</f>
        <v>0</v>
      </c>
      <c r="G181" s="726"/>
      <c r="H181" s="333"/>
      <c r="I181" s="713"/>
      <c r="J181" s="303"/>
      <c r="K181" s="303"/>
      <c r="L181" s="303"/>
      <c r="M181" s="303"/>
      <c r="N181" s="303"/>
      <c r="O181" s="303"/>
      <c r="P181" s="303"/>
    </row>
    <row r="182" spans="1:16" ht="15.75" x14ac:dyDescent="0.25">
      <c r="A182" s="701"/>
      <c r="B182" s="330"/>
      <c r="C182" s="331"/>
      <c r="D182" s="355"/>
      <c r="E182" s="355"/>
      <c r="F182" s="332">
        <f t="shared" si="5"/>
        <v>0</v>
      </c>
      <c r="G182" s="726"/>
      <c r="H182" s="333"/>
      <c r="I182" s="713"/>
      <c r="J182" s="303"/>
      <c r="K182" s="303"/>
      <c r="L182" s="303"/>
      <c r="M182" s="303"/>
      <c r="N182" s="303"/>
      <c r="O182" s="303"/>
      <c r="P182" s="303"/>
    </row>
    <row r="183" spans="1:16" ht="15.75" x14ac:dyDescent="0.25">
      <c r="A183" s="701"/>
      <c r="B183" s="330"/>
      <c r="C183" s="331"/>
      <c r="D183" s="355"/>
      <c r="E183" s="355"/>
      <c r="F183" s="332">
        <f t="shared" si="5"/>
        <v>0</v>
      </c>
      <c r="G183" s="726"/>
      <c r="H183" s="333"/>
      <c r="I183" s="713"/>
      <c r="J183" s="303"/>
      <c r="K183" s="303"/>
      <c r="L183" s="303"/>
      <c r="M183" s="303"/>
      <c r="N183" s="303"/>
      <c r="O183" s="303"/>
      <c r="P183" s="303"/>
    </row>
    <row r="184" spans="1:16" ht="15.75" x14ac:dyDescent="0.25">
      <c r="A184" s="701"/>
      <c r="B184" s="330"/>
      <c r="C184" s="331"/>
      <c r="D184" s="355"/>
      <c r="E184" s="355"/>
      <c r="F184" s="332">
        <f t="shared" si="5"/>
        <v>0</v>
      </c>
      <c r="G184" s="726"/>
      <c r="H184" s="333"/>
      <c r="I184" s="713"/>
      <c r="J184" s="303"/>
      <c r="K184" s="303"/>
      <c r="L184" s="303"/>
      <c r="M184" s="303"/>
      <c r="N184" s="303"/>
      <c r="O184" s="303"/>
      <c r="P184" s="303"/>
    </row>
    <row r="185" spans="1:16" ht="15.75" x14ac:dyDescent="0.25">
      <c r="A185" s="701"/>
      <c r="B185" s="330"/>
      <c r="C185" s="331"/>
      <c r="D185" s="355"/>
      <c r="E185" s="355"/>
      <c r="F185" s="332">
        <f t="shared" si="5"/>
        <v>0</v>
      </c>
      <c r="G185" s="726"/>
      <c r="H185" s="333"/>
      <c r="I185" s="713"/>
      <c r="J185" s="303"/>
      <c r="K185" s="303"/>
      <c r="L185" s="303"/>
      <c r="M185" s="303"/>
      <c r="N185" s="303"/>
      <c r="O185" s="303"/>
      <c r="P185" s="303"/>
    </row>
    <row r="186" spans="1:16" ht="15.75" x14ac:dyDescent="0.25">
      <c r="A186" s="701"/>
      <c r="B186" s="330"/>
      <c r="C186" s="331"/>
      <c r="D186" s="355"/>
      <c r="E186" s="355"/>
      <c r="F186" s="332">
        <f t="shared" si="5"/>
        <v>0</v>
      </c>
      <c r="G186" s="726"/>
      <c r="H186" s="333"/>
      <c r="I186" s="713"/>
      <c r="J186" s="303"/>
      <c r="K186" s="303"/>
      <c r="L186" s="303"/>
      <c r="M186" s="303"/>
      <c r="N186" s="303"/>
      <c r="O186" s="303"/>
      <c r="P186" s="303"/>
    </row>
    <row r="187" spans="1:16" ht="15.75" x14ac:dyDescent="0.25">
      <c r="A187" s="701"/>
      <c r="B187" s="330"/>
      <c r="C187" s="331"/>
      <c r="D187" s="355"/>
      <c r="E187" s="355"/>
      <c r="F187" s="332">
        <f t="shared" si="5"/>
        <v>0</v>
      </c>
      <c r="G187" s="726"/>
      <c r="H187" s="333"/>
      <c r="I187" s="713"/>
      <c r="J187" s="303"/>
      <c r="K187" s="303"/>
      <c r="L187" s="303"/>
      <c r="M187" s="303"/>
      <c r="N187" s="303"/>
      <c r="O187" s="303"/>
      <c r="P187" s="303"/>
    </row>
    <row r="188" spans="1:16" ht="15.75" x14ac:dyDescent="0.25">
      <c r="A188" s="701"/>
      <c r="B188" s="330"/>
      <c r="C188" s="331"/>
      <c r="D188" s="355"/>
      <c r="E188" s="355"/>
      <c r="F188" s="332">
        <f t="shared" si="5"/>
        <v>0</v>
      </c>
      <c r="G188" s="726"/>
      <c r="H188" s="333"/>
      <c r="I188" s="713"/>
      <c r="J188" s="303"/>
      <c r="K188" s="303"/>
      <c r="L188" s="303"/>
      <c r="M188" s="303"/>
      <c r="N188" s="303"/>
      <c r="O188" s="303"/>
      <c r="P188" s="303"/>
    </row>
    <row r="189" spans="1:16" ht="15.75" x14ac:dyDescent="0.25">
      <c r="A189" s="701"/>
      <c r="B189" s="330"/>
      <c r="C189" s="331"/>
      <c r="D189" s="355"/>
      <c r="E189" s="355"/>
      <c r="F189" s="332">
        <f t="shared" si="5"/>
        <v>0</v>
      </c>
      <c r="G189" s="726"/>
      <c r="H189" s="333"/>
      <c r="I189" s="713"/>
      <c r="J189" s="303"/>
      <c r="K189" s="303"/>
      <c r="L189" s="303"/>
      <c r="M189" s="303"/>
      <c r="N189" s="303"/>
      <c r="O189" s="303"/>
      <c r="P189" s="303"/>
    </row>
    <row r="190" spans="1:16" ht="15.75" x14ac:dyDescent="0.25">
      <c r="A190" s="701"/>
      <c r="B190" s="330"/>
      <c r="C190" s="331"/>
      <c r="D190" s="355"/>
      <c r="E190" s="355"/>
      <c r="F190" s="332">
        <f t="shared" si="5"/>
        <v>0</v>
      </c>
      <c r="G190" s="726"/>
      <c r="H190" s="333"/>
      <c r="I190" s="713"/>
      <c r="J190" s="303"/>
      <c r="K190" s="303"/>
      <c r="L190" s="303"/>
      <c r="M190" s="303"/>
      <c r="N190" s="303"/>
      <c r="O190" s="303"/>
      <c r="P190" s="303"/>
    </row>
    <row r="191" spans="1:16" ht="15.75" x14ac:dyDescent="0.25">
      <c r="A191" s="701"/>
      <c r="B191" s="330"/>
      <c r="C191" s="331"/>
      <c r="D191" s="355"/>
      <c r="E191" s="355"/>
      <c r="F191" s="332">
        <f t="shared" si="5"/>
        <v>0</v>
      </c>
      <c r="G191" s="726"/>
      <c r="H191" s="333"/>
      <c r="I191" s="713"/>
      <c r="J191" s="303"/>
      <c r="K191" s="303"/>
      <c r="L191" s="303"/>
      <c r="M191" s="303"/>
      <c r="N191" s="303"/>
      <c r="O191" s="303"/>
      <c r="P191" s="303"/>
    </row>
    <row r="192" spans="1:16" ht="15.75" x14ac:dyDescent="0.25">
      <c r="A192" s="701"/>
      <c r="B192" s="330"/>
      <c r="C192" s="331"/>
      <c r="D192" s="355"/>
      <c r="E192" s="355"/>
      <c r="F192" s="332">
        <f>C192*D192*E192</f>
        <v>0</v>
      </c>
      <c r="G192" s="726"/>
      <c r="H192" s="334"/>
      <c r="I192" s="713"/>
      <c r="J192" s="303"/>
      <c r="K192" s="303"/>
      <c r="L192" s="303"/>
      <c r="M192" s="303"/>
      <c r="N192" s="303"/>
      <c r="O192" s="303"/>
      <c r="P192" s="303"/>
    </row>
    <row r="193" spans="1:16" ht="15.75" x14ac:dyDescent="0.25">
      <c r="A193" s="701"/>
      <c r="B193" s="330"/>
      <c r="C193" s="331"/>
      <c r="D193" s="355"/>
      <c r="E193" s="355"/>
      <c r="F193" s="332">
        <f>C193*D193*E193</f>
        <v>0</v>
      </c>
      <c r="G193" s="726"/>
      <c r="H193" s="334"/>
      <c r="I193" s="713"/>
      <c r="J193" s="303"/>
      <c r="K193" s="303"/>
      <c r="L193" s="303"/>
      <c r="M193" s="303"/>
      <c r="N193" s="303"/>
      <c r="O193" s="303"/>
      <c r="P193" s="303"/>
    </row>
    <row r="194" spans="1:16" ht="15.75" x14ac:dyDescent="0.25">
      <c r="A194" s="701"/>
      <c r="B194" s="330"/>
      <c r="C194" s="331"/>
      <c r="D194" s="355"/>
      <c r="E194" s="355"/>
      <c r="F194" s="332">
        <f>C194*D194*E194</f>
        <v>0</v>
      </c>
      <c r="G194" s="726"/>
      <c r="H194" s="334"/>
      <c r="I194" s="713"/>
      <c r="J194" s="303"/>
      <c r="K194" s="303"/>
      <c r="L194" s="303"/>
      <c r="M194" s="303"/>
      <c r="N194" s="303"/>
      <c r="O194" s="303"/>
      <c r="P194" s="303"/>
    </row>
    <row r="195" spans="1:16" ht="15.75" x14ac:dyDescent="0.25">
      <c r="A195" s="701"/>
      <c r="B195" s="330"/>
      <c r="C195" s="331"/>
      <c r="D195" s="355"/>
      <c r="E195" s="355"/>
      <c r="F195" s="332">
        <f>C195*D195*E195</f>
        <v>0</v>
      </c>
      <c r="G195" s="726"/>
      <c r="H195" s="334"/>
      <c r="I195" s="713"/>
      <c r="J195" s="303"/>
      <c r="K195" s="303"/>
      <c r="L195" s="303"/>
      <c r="M195" s="303"/>
      <c r="N195" s="303"/>
      <c r="O195" s="303"/>
      <c r="P195" s="303"/>
    </row>
    <row r="196" spans="1:16" s="362" customFormat="1" ht="15.75" x14ac:dyDescent="0.25">
      <c r="A196" s="356"/>
      <c r="B196" s="357"/>
      <c r="C196" s="357"/>
      <c r="D196" s="358"/>
      <c r="E196" s="358"/>
      <c r="F196" s="357"/>
      <c r="G196" s="359"/>
      <c r="H196" s="360"/>
      <c r="I196" s="713"/>
      <c r="J196" s="361"/>
      <c r="K196" s="361"/>
      <c r="L196" s="361"/>
      <c r="M196" s="361"/>
      <c r="N196" s="361"/>
      <c r="O196" s="361"/>
      <c r="P196" s="361"/>
    </row>
    <row r="197" spans="1:16" ht="16.5" customHeight="1" x14ac:dyDescent="0.25">
      <c r="A197" s="727" t="s">
        <v>715</v>
      </c>
      <c r="B197" s="728"/>
      <c r="C197" s="728"/>
      <c r="D197" s="728"/>
      <c r="E197" s="728"/>
      <c r="F197" s="728"/>
      <c r="G197" s="728"/>
      <c r="H197" s="729"/>
      <c r="I197" s="713"/>
      <c r="J197" s="303"/>
      <c r="K197" s="303"/>
      <c r="L197" s="303"/>
      <c r="M197" s="303"/>
      <c r="N197" s="303"/>
      <c r="O197" s="303"/>
      <c r="P197" s="303"/>
    </row>
    <row r="198" spans="1:16" ht="30.75" customHeight="1" thickBot="1" x14ac:dyDescent="0.3">
      <c r="A198" s="363" t="s">
        <v>687</v>
      </c>
      <c r="B198" s="364" t="s">
        <v>706</v>
      </c>
      <c r="C198" s="364" t="s">
        <v>713</v>
      </c>
      <c r="D198" s="365" t="s">
        <v>708</v>
      </c>
      <c r="E198" s="364" t="s">
        <v>714</v>
      </c>
      <c r="F198" s="366" t="s">
        <v>710</v>
      </c>
      <c r="G198" s="367"/>
      <c r="H198" s="368" t="s">
        <v>711</v>
      </c>
      <c r="I198" s="713"/>
      <c r="J198" s="303"/>
      <c r="K198" s="303"/>
      <c r="L198" s="303"/>
      <c r="M198" s="303"/>
      <c r="N198" s="303"/>
      <c r="O198" s="303"/>
      <c r="P198" s="303"/>
    </row>
    <row r="199" spans="1:16" ht="15.75" x14ac:dyDescent="0.25">
      <c r="A199" s="730"/>
      <c r="B199" s="369"/>
      <c r="C199" s="370"/>
      <c r="D199" s="371"/>
      <c r="E199" s="371"/>
      <c r="F199" s="372">
        <f>C199*D199*E199</f>
        <v>0</v>
      </c>
      <c r="G199" s="367"/>
      <c r="H199" s="733">
        <f>ROUND(SUM(F199:F203),2)</f>
        <v>0</v>
      </c>
      <c r="I199" s="713"/>
      <c r="J199" s="303"/>
      <c r="K199" s="303"/>
      <c r="L199" s="303"/>
      <c r="M199" s="303"/>
      <c r="N199" s="303"/>
      <c r="O199" s="303"/>
      <c r="P199" s="303"/>
    </row>
    <row r="200" spans="1:16" ht="15.75" x14ac:dyDescent="0.25">
      <c r="A200" s="731"/>
      <c r="B200" s="369"/>
      <c r="C200" s="370"/>
      <c r="D200" s="371"/>
      <c r="E200" s="371"/>
      <c r="F200" s="372">
        <f t="shared" ref="F200:F203" si="6">C200*D200*E200</f>
        <v>0</v>
      </c>
      <c r="G200" s="367"/>
      <c r="H200" s="734"/>
      <c r="I200" s="713"/>
      <c r="J200" s="303"/>
      <c r="K200" s="303"/>
      <c r="L200" s="303"/>
      <c r="M200" s="303"/>
      <c r="N200" s="303"/>
      <c r="O200" s="303"/>
      <c r="P200" s="303"/>
    </row>
    <row r="201" spans="1:16" ht="15.75" x14ac:dyDescent="0.25">
      <c r="A201" s="731"/>
      <c r="B201" s="369"/>
      <c r="C201" s="370"/>
      <c r="D201" s="371"/>
      <c r="E201" s="371"/>
      <c r="F201" s="372">
        <f t="shared" si="6"/>
        <v>0</v>
      </c>
      <c r="G201" s="367"/>
      <c r="H201" s="734"/>
      <c r="I201" s="713"/>
      <c r="J201" s="303"/>
      <c r="K201" s="303"/>
      <c r="L201" s="303"/>
      <c r="M201" s="303"/>
      <c r="N201" s="303"/>
      <c r="O201" s="303"/>
      <c r="P201" s="303"/>
    </row>
    <row r="202" spans="1:16" ht="15.75" x14ac:dyDescent="0.25">
      <c r="A202" s="731"/>
      <c r="B202" s="369"/>
      <c r="C202" s="370"/>
      <c r="D202" s="371"/>
      <c r="E202" s="371"/>
      <c r="F202" s="372">
        <f t="shared" si="6"/>
        <v>0</v>
      </c>
      <c r="G202" s="367"/>
      <c r="H202" s="734"/>
      <c r="I202" s="713"/>
      <c r="J202" s="303"/>
      <c r="K202" s="303"/>
      <c r="L202" s="303"/>
      <c r="M202" s="303"/>
      <c r="N202" s="303"/>
      <c r="O202" s="303"/>
      <c r="P202" s="303"/>
    </row>
    <row r="203" spans="1:16" ht="16.5" thickBot="1" x14ac:dyDescent="0.3">
      <c r="A203" s="732"/>
      <c r="B203" s="373"/>
      <c r="C203" s="374"/>
      <c r="D203" s="375"/>
      <c r="E203" s="375"/>
      <c r="F203" s="376">
        <f t="shared" si="6"/>
        <v>0</v>
      </c>
      <c r="G203" s="377"/>
      <c r="H203" s="734"/>
      <c r="I203" s="714"/>
      <c r="J203" s="303"/>
      <c r="K203" s="303"/>
      <c r="L203" s="303"/>
      <c r="M203" s="303"/>
      <c r="N203" s="303"/>
      <c r="O203" s="303"/>
      <c r="P203" s="303"/>
    </row>
    <row r="204" spans="1:16" ht="18" customHeight="1" thickBot="1" x14ac:dyDescent="0.3">
      <c r="A204" s="749" t="s">
        <v>716</v>
      </c>
      <c r="B204" s="750"/>
      <c r="C204" s="750"/>
      <c r="D204" s="750"/>
      <c r="E204" s="750"/>
      <c r="F204" s="750"/>
      <c r="G204" s="750"/>
      <c r="H204" s="750"/>
      <c r="I204" s="751"/>
      <c r="J204" s="303"/>
      <c r="K204" s="303"/>
    </row>
    <row r="205" spans="1:16" ht="32.25" thickBot="1" x14ac:dyDescent="0.3">
      <c r="A205" s="351" t="s">
        <v>687</v>
      </c>
      <c r="B205" s="340" t="s">
        <v>706</v>
      </c>
      <c r="C205" s="340" t="s">
        <v>717</v>
      </c>
      <c r="D205" s="752" t="s">
        <v>708</v>
      </c>
      <c r="E205" s="753"/>
      <c r="F205" s="378" t="s">
        <v>691</v>
      </c>
      <c r="G205" s="325" t="s">
        <v>692</v>
      </c>
      <c r="H205" s="381"/>
      <c r="I205" s="380" t="s">
        <v>693</v>
      </c>
      <c r="J205" s="303"/>
      <c r="K205" s="303"/>
      <c r="L205" s="303"/>
      <c r="M205" s="303"/>
      <c r="N205" s="303"/>
      <c r="O205" s="303"/>
    </row>
    <row r="206" spans="1:16" ht="15.75" x14ac:dyDescent="0.25">
      <c r="A206" s="700"/>
      <c r="B206" s="330"/>
      <c r="C206" s="331"/>
      <c r="D206" s="703"/>
      <c r="E206" s="704"/>
      <c r="F206" s="332">
        <f>C206*D206</f>
        <v>0</v>
      </c>
      <c r="G206" s="725">
        <f>ROUND(SUM(F206:F221),2)</f>
        <v>0</v>
      </c>
      <c r="H206" s="333"/>
      <c r="I206" s="712">
        <f>G206+H225</f>
        <v>0</v>
      </c>
      <c r="J206" s="303"/>
      <c r="K206" s="303"/>
      <c r="L206" s="303"/>
      <c r="M206" s="303"/>
      <c r="N206" s="303"/>
      <c r="O206" s="303"/>
      <c r="P206" s="303"/>
    </row>
    <row r="207" spans="1:16" ht="15.75" x14ac:dyDescent="0.25">
      <c r="A207" s="701"/>
      <c r="B207" s="330"/>
      <c r="C207" s="331"/>
      <c r="D207" s="696"/>
      <c r="E207" s="697"/>
      <c r="F207" s="332">
        <f t="shared" ref="F207:F217" si="7">C207*D207</f>
        <v>0</v>
      </c>
      <c r="G207" s="726"/>
      <c r="H207" s="333"/>
      <c r="I207" s="713"/>
      <c r="J207" s="303"/>
      <c r="K207" s="303"/>
      <c r="L207" s="303"/>
      <c r="M207" s="303"/>
      <c r="N207" s="303"/>
      <c r="O207" s="303"/>
      <c r="P207" s="303"/>
    </row>
    <row r="208" spans="1:16" ht="15.75" x14ac:dyDescent="0.25">
      <c r="A208" s="701"/>
      <c r="B208" s="330"/>
      <c r="C208" s="331"/>
      <c r="D208" s="696"/>
      <c r="E208" s="697"/>
      <c r="F208" s="332">
        <f t="shared" si="7"/>
        <v>0</v>
      </c>
      <c r="G208" s="726"/>
      <c r="H208" s="333"/>
      <c r="I208" s="713"/>
      <c r="J208" s="303"/>
      <c r="K208" s="303"/>
      <c r="L208" s="303"/>
      <c r="M208" s="303"/>
      <c r="N208" s="303"/>
      <c r="O208" s="303"/>
      <c r="P208" s="303"/>
    </row>
    <row r="209" spans="1:16" ht="15.75" x14ac:dyDescent="0.25">
      <c r="A209" s="701"/>
      <c r="B209" s="330"/>
      <c r="C209" s="331"/>
      <c r="D209" s="696"/>
      <c r="E209" s="697"/>
      <c r="F209" s="332">
        <f t="shared" si="7"/>
        <v>0</v>
      </c>
      <c r="G209" s="726"/>
      <c r="H209" s="333"/>
      <c r="I209" s="713"/>
      <c r="J209" s="303"/>
      <c r="K209" s="303"/>
      <c r="L209" s="303"/>
      <c r="M209" s="303"/>
      <c r="N209" s="303"/>
      <c r="O209" s="303"/>
      <c r="P209" s="303"/>
    </row>
    <row r="210" spans="1:16" ht="15.75" x14ac:dyDescent="0.25">
      <c r="A210" s="701"/>
      <c r="B210" s="330"/>
      <c r="C210" s="331"/>
      <c r="D210" s="696"/>
      <c r="E210" s="697"/>
      <c r="F210" s="332">
        <f t="shared" si="7"/>
        <v>0</v>
      </c>
      <c r="G210" s="726"/>
      <c r="H210" s="333"/>
      <c r="I210" s="713"/>
      <c r="J210" s="303"/>
      <c r="K210" s="303"/>
      <c r="L210" s="303"/>
      <c r="M210" s="303"/>
      <c r="N210" s="303"/>
      <c r="O210" s="303"/>
      <c r="P210" s="303"/>
    </row>
    <row r="211" spans="1:16" ht="15.75" x14ac:dyDescent="0.25">
      <c r="A211" s="701"/>
      <c r="B211" s="330"/>
      <c r="C211" s="331"/>
      <c r="D211" s="696"/>
      <c r="E211" s="697"/>
      <c r="F211" s="332">
        <f t="shared" si="7"/>
        <v>0</v>
      </c>
      <c r="G211" s="726"/>
      <c r="H211" s="333"/>
      <c r="I211" s="713"/>
      <c r="J211" s="303"/>
      <c r="K211" s="303"/>
      <c r="L211" s="303"/>
      <c r="M211" s="303"/>
      <c r="N211" s="303"/>
      <c r="O211" s="303"/>
      <c r="P211" s="303"/>
    </row>
    <row r="212" spans="1:16" ht="15.75" x14ac:dyDescent="0.25">
      <c r="A212" s="701"/>
      <c r="B212" s="330"/>
      <c r="C212" s="331"/>
      <c r="D212" s="696"/>
      <c r="E212" s="697"/>
      <c r="F212" s="332">
        <f t="shared" si="7"/>
        <v>0</v>
      </c>
      <c r="G212" s="726"/>
      <c r="H212" s="333"/>
      <c r="I212" s="713"/>
      <c r="J212" s="303"/>
      <c r="K212" s="303"/>
      <c r="L212" s="303"/>
      <c r="M212" s="303"/>
      <c r="N212" s="303"/>
      <c r="O212" s="303"/>
      <c r="P212" s="303"/>
    </row>
    <row r="213" spans="1:16" ht="15.75" x14ac:dyDescent="0.25">
      <c r="A213" s="701"/>
      <c r="B213" s="330"/>
      <c r="C213" s="331"/>
      <c r="D213" s="696"/>
      <c r="E213" s="697"/>
      <c r="F213" s="332">
        <f t="shared" si="7"/>
        <v>0</v>
      </c>
      <c r="G213" s="726"/>
      <c r="H213" s="333"/>
      <c r="I213" s="713"/>
      <c r="J213" s="303"/>
      <c r="K213" s="303"/>
      <c r="L213" s="303"/>
      <c r="M213" s="303"/>
      <c r="N213" s="303"/>
      <c r="O213" s="303"/>
      <c r="P213" s="303"/>
    </row>
    <row r="214" spans="1:16" ht="15.75" x14ac:dyDescent="0.25">
      <c r="A214" s="701"/>
      <c r="B214" s="330"/>
      <c r="C214" s="331"/>
      <c r="D214" s="696"/>
      <c r="E214" s="697"/>
      <c r="F214" s="332">
        <f t="shared" si="7"/>
        <v>0</v>
      </c>
      <c r="G214" s="726"/>
      <c r="H214" s="333"/>
      <c r="I214" s="713"/>
      <c r="J214" s="303"/>
      <c r="K214" s="303"/>
      <c r="L214" s="303"/>
      <c r="M214" s="303"/>
      <c r="N214" s="303"/>
      <c r="O214" s="303"/>
      <c r="P214" s="303"/>
    </row>
    <row r="215" spans="1:16" ht="15.75" x14ac:dyDescent="0.25">
      <c r="A215" s="701"/>
      <c r="B215" s="330"/>
      <c r="C215" s="331"/>
      <c r="D215" s="696"/>
      <c r="E215" s="697"/>
      <c r="F215" s="332">
        <f t="shared" si="7"/>
        <v>0</v>
      </c>
      <c r="G215" s="726"/>
      <c r="H215" s="333"/>
      <c r="I215" s="713"/>
      <c r="J215" s="303"/>
      <c r="K215" s="303"/>
      <c r="L215" s="303"/>
      <c r="M215" s="303"/>
      <c r="N215" s="303"/>
      <c r="O215" s="303"/>
      <c r="P215" s="303"/>
    </row>
    <row r="216" spans="1:16" ht="15.75" x14ac:dyDescent="0.25">
      <c r="A216" s="701"/>
      <c r="B216" s="330"/>
      <c r="C216" s="331"/>
      <c r="D216" s="696"/>
      <c r="E216" s="697"/>
      <c r="F216" s="332">
        <f t="shared" si="7"/>
        <v>0</v>
      </c>
      <c r="G216" s="726"/>
      <c r="H216" s="333"/>
      <c r="I216" s="713"/>
      <c r="J216" s="303"/>
      <c r="K216" s="303"/>
      <c r="L216" s="303"/>
      <c r="M216" s="303"/>
      <c r="N216" s="303"/>
      <c r="O216" s="303"/>
      <c r="P216" s="303"/>
    </row>
    <row r="217" spans="1:16" ht="15.75" x14ac:dyDescent="0.25">
      <c r="A217" s="701"/>
      <c r="B217" s="330"/>
      <c r="C217" s="331"/>
      <c r="D217" s="696"/>
      <c r="E217" s="697"/>
      <c r="F217" s="332">
        <f t="shared" si="7"/>
        <v>0</v>
      </c>
      <c r="G217" s="726"/>
      <c r="H217" s="333"/>
      <c r="I217" s="713"/>
      <c r="J217" s="303"/>
      <c r="K217" s="303"/>
      <c r="L217" s="303"/>
      <c r="M217" s="303"/>
      <c r="N217" s="303"/>
      <c r="O217" s="303"/>
      <c r="P217" s="303"/>
    </row>
    <row r="218" spans="1:16" ht="15.75" x14ac:dyDescent="0.25">
      <c r="A218" s="701"/>
      <c r="B218" s="330"/>
      <c r="C218" s="331"/>
      <c r="D218" s="696"/>
      <c r="E218" s="697"/>
      <c r="F218" s="332">
        <f>C218*D218</f>
        <v>0</v>
      </c>
      <c r="G218" s="726"/>
      <c r="H218" s="334"/>
      <c r="I218" s="713"/>
      <c r="J218" s="303"/>
      <c r="K218" s="303"/>
      <c r="L218" s="303"/>
      <c r="M218" s="303"/>
      <c r="N218" s="303"/>
      <c r="O218" s="303"/>
      <c r="P218" s="303"/>
    </row>
    <row r="219" spans="1:16" ht="15.75" x14ac:dyDescent="0.25">
      <c r="A219" s="701"/>
      <c r="B219" s="330"/>
      <c r="C219" s="331"/>
      <c r="D219" s="696"/>
      <c r="E219" s="697"/>
      <c r="F219" s="332">
        <f>C219*D219</f>
        <v>0</v>
      </c>
      <c r="G219" s="726"/>
      <c r="H219" s="334"/>
      <c r="I219" s="713"/>
      <c r="J219" s="303"/>
      <c r="K219" s="303"/>
      <c r="L219" s="303"/>
      <c r="M219" s="303"/>
      <c r="N219" s="303"/>
      <c r="O219" s="303"/>
      <c r="P219" s="303"/>
    </row>
    <row r="220" spans="1:16" ht="15.75" x14ac:dyDescent="0.25">
      <c r="A220" s="701"/>
      <c r="B220" s="330"/>
      <c r="C220" s="331"/>
      <c r="D220" s="696"/>
      <c r="E220" s="697"/>
      <c r="F220" s="332">
        <f>C220*D220</f>
        <v>0</v>
      </c>
      <c r="G220" s="726"/>
      <c r="H220" s="334"/>
      <c r="I220" s="713"/>
      <c r="J220" s="303"/>
      <c r="K220" s="303"/>
      <c r="L220" s="303"/>
      <c r="M220" s="303"/>
      <c r="N220" s="303"/>
      <c r="O220" s="303"/>
      <c r="P220" s="303"/>
    </row>
    <row r="221" spans="1:16" ht="15.75" x14ac:dyDescent="0.25">
      <c r="A221" s="701"/>
      <c r="B221" s="330"/>
      <c r="C221" s="331"/>
      <c r="D221" s="696"/>
      <c r="E221" s="697"/>
      <c r="F221" s="332">
        <f>C221*D221</f>
        <v>0</v>
      </c>
      <c r="G221" s="726"/>
      <c r="H221" s="334"/>
      <c r="I221" s="713"/>
      <c r="J221" s="303"/>
      <c r="K221" s="303"/>
      <c r="L221" s="303"/>
      <c r="M221" s="303"/>
      <c r="N221" s="303"/>
      <c r="O221" s="303"/>
      <c r="P221" s="303"/>
    </row>
    <row r="222" spans="1:16" s="362" customFormat="1" ht="15.75" x14ac:dyDescent="0.25">
      <c r="A222" s="356"/>
      <c r="B222" s="357"/>
      <c r="C222" s="382"/>
      <c r="D222" s="358"/>
      <c r="E222" s="358"/>
      <c r="F222" s="357"/>
      <c r="G222" s="359"/>
      <c r="H222" s="360"/>
      <c r="I222" s="713"/>
      <c r="J222" s="361"/>
      <c r="K222" s="361"/>
      <c r="L222" s="361"/>
      <c r="M222" s="361"/>
      <c r="N222" s="361"/>
      <c r="O222" s="361"/>
      <c r="P222" s="361"/>
    </row>
    <row r="223" spans="1:16" ht="16.5" customHeight="1" x14ac:dyDescent="0.25">
      <c r="A223" s="727" t="s">
        <v>718</v>
      </c>
      <c r="B223" s="728"/>
      <c r="C223" s="728"/>
      <c r="D223" s="728"/>
      <c r="E223" s="728"/>
      <c r="F223" s="728"/>
      <c r="G223" s="728"/>
      <c r="H223" s="729"/>
      <c r="I223" s="713"/>
      <c r="J223" s="303"/>
      <c r="K223" s="303"/>
      <c r="L223" s="303"/>
      <c r="M223" s="303"/>
      <c r="N223" s="303"/>
      <c r="O223" s="303"/>
      <c r="P223" s="303"/>
    </row>
    <row r="224" spans="1:16" ht="30.75" customHeight="1" thickBot="1" x14ac:dyDescent="0.3">
      <c r="A224" s="363" t="s">
        <v>687</v>
      </c>
      <c r="B224" s="364" t="s">
        <v>706</v>
      </c>
      <c r="C224" s="364" t="s">
        <v>717</v>
      </c>
      <c r="D224" s="757" t="s">
        <v>708</v>
      </c>
      <c r="E224" s="758"/>
      <c r="F224" s="366" t="s">
        <v>710</v>
      </c>
      <c r="G224" s="367"/>
      <c r="H224" s="368" t="s">
        <v>711</v>
      </c>
      <c r="I224" s="713"/>
      <c r="J224" s="303"/>
      <c r="K224" s="303"/>
      <c r="L224" s="303"/>
      <c r="M224" s="303"/>
      <c r="N224" s="303"/>
      <c r="O224" s="303"/>
      <c r="P224" s="303"/>
    </row>
    <row r="225" spans="1:16" ht="15.75" x14ac:dyDescent="0.25">
      <c r="A225" s="746"/>
      <c r="B225" s="369"/>
      <c r="C225" s="370"/>
      <c r="D225" s="759"/>
      <c r="E225" s="760"/>
      <c r="F225" s="372">
        <f>C225*D225</f>
        <v>0</v>
      </c>
      <c r="G225" s="367"/>
      <c r="H225" s="733">
        <f>ROUND(SUM(F225:F229),2)</f>
        <v>0</v>
      </c>
      <c r="I225" s="713"/>
      <c r="J225" s="303"/>
      <c r="K225" s="303"/>
      <c r="L225" s="303"/>
      <c r="M225" s="303"/>
      <c r="N225" s="303"/>
      <c r="O225" s="303"/>
      <c r="P225" s="303"/>
    </row>
    <row r="226" spans="1:16" ht="15.75" x14ac:dyDescent="0.25">
      <c r="A226" s="747"/>
      <c r="B226" s="369"/>
      <c r="C226" s="370"/>
      <c r="D226" s="761"/>
      <c r="E226" s="762"/>
      <c r="F226" s="372">
        <f>C226*D226</f>
        <v>0</v>
      </c>
      <c r="G226" s="367"/>
      <c r="H226" s="734"/>
      <c r="I226" s="713"/>
      <c r="J226" s="303"/>
      <c r="K226" s="303"/>
      <c r="L226" s="303"/>
      <c r="M226" s="303"/>
      <c r="N226" s="303"/>
      <c r="O226" s="303"/>
      <c r="P226" s="303"/>
    </row>
    <row r="227" spans="1:16" ht="15.75" x14ac:dyDescent="0.25">
      <c r="A227" s="747"/>
      <c r="B227" s="369"/>
      <c r="C227" s="370"/>
      <c r="D227" s="761"/>
      <c r="E227" s="762"/>
      <c r="F227" s="372">
        <f>C227*D227</f>
        <v>0</v>
      </c>
      <c r="G227" s="367"/>
      <c r="H227" s="734"/>
      <c r="I227" s="713"/>
      <c r="J227" s="303"/>
      <c r="K227" s="303"/>
      <c r="L227" s="303"/>
      <c r="M227" s="303"/>
      <c r="N227" s="303"/>
      <c r="O227" s="303"/>
      <c r="P227" s="303"/>
    </row>
    <row r="228" spans="1:16" ht="15.75" x14ac:dyDescent="0.25">
      <c r="A228" s="747"/>
      <c r="B228" s="369"/>
      <c r="C228" s="370"/>
      <c r="D228" s="761"/>
      <c r="E228" s="762"/>
      <c r="F228" s="372">
        <f>C228*D228</f>
        <v>0</v>
      </c>
      <c r="G228" s="367"/>
      <c r="H228" s="734"/>
      <c r="I228" s="713"/>
      <c r="J228" s="303"/>
      <c r="K228" s="303"/>
      <c r="L228" s="303"/>
      <c r="M228" s="303"/>
      <c r="N228" s="303"/>
      <c r="O228" s="303"/>
      <c r="P228" s="303"/>
    </row>
    <row r="229" spans="1:16" ht="16.5" thickBot="1" x14ac:dyDescent="0.3">
      <c r="A229" s="748"/>
      <c r="B229" s="373"/>
      <c r="C229" s="374"/>
      <c r="D229" s="763"/>
      <c r="E229" s="764"/>
      <c r="F229" s="372">
        <f>C229*D229</f>
        <v>0</v>
      </c>
      <c r="G229" s="377"/>
      <c r="H229" s="734"/>
      <c r="I229" s="714"/>
      <c r="J229" s="303"/>
      <c r="K229" s="303"/>
      <c r="L229" s="303"/>
      <c r="M229" s="303"/>
      <c r="N229" s="303"/>
      <c r="O229" s="303"/>
      <c r="P229" s="303"/>
    </row>
    <row r="230" spans="1:16" ht="18.75" customHeight="1" thickBot="1" x14ac:dyDescent="0.3">
      <c r="A230" s="754" t="s">
        <v>719</v>
      </c>
      <c r="B230" s="755"/>
      <c r="C230" s="755"/>
      <c r="D230" s="755"/>
      <c r="E230" s="755"/>
      <c r="F230" s="755"/>
      <c r="G230" s="755"/>
      <c r="H230" s="755"/>
      <c r="I230" s="756"/>
      <c r="J230" s="303"/>
      <c r="K230" s="303"/>
    </row>
    <row r="231" spans="1:16" ht="48.75" customHeight="1" thickBot="1" x14ac:dyDescent="0.3">
      <c r="A231" s="383" t="s">
        <v>687</v>
      </c>
      <c r="B231" s="384" t="s">
        <v>688</v>
      </c>
      <c r="C231" s="384" t="s">
        <v>720</v>
      </c>
      <c r="D231" s="384" t="s">
        <v>721</v>
      </c>
      <c r="E231" s="385" t="s">
        <v>722</v>
      </c>
      <c r="F231" s="386" t="s">
        <v>691</v>
      </c>
      <c r="G231" s="325" t="s">
        <v>692</v>
      </c>
      <c r="H231" s="387"/>
      <c r="I231" s="388" t="s">
        <v>693</v>
      </c>
      <c r="J231" s="303"/>
      <c r="K231" s="303"/>
    </row>
    <row r="232" spans="1:16" ht="15.75" x14ac:dyDescent="0.25">
      <c r="A232" s="701"/>
      <c r="B232" s="389" t="s">
        <v>723</v>
      </c>
      <c r="C232" s="390"/>
      <c r="D232" s="391"/>
      <c r="E232" s="392"/>
      <c r="F232" s="393">
        <f>C232*D232</f>
        <v>0</v>
      </c>
      <c r="G232" s="726">
        <f>ROUND(SUM(F232:F247),2)</f>
        <v>0</v>
      </c>
      <c r="H232" s="333"/>
      <c r="I232" s="712">
        <f>G232+H251</f>
        <v>0</v>
      </c>
      <c r="J232" s="303"/>
      <c r="K232" s="303"/>
    </row>
    <row r="233" spans="1:16" ht="15.75" x14ac:dyDescent="0.25">
      <c r="A233" s="701"/>
      <c r="B233" s="330" t="s">
        <v>724</v>
      </c>
      <c r="C233" s="394"/>
      <c r="D233" s="355"/>
      <c r="E233" s="395"/>
      <c r="F233" s="393">
        <f t="shared" ref="F233:F247" si="8">C233*D233</f>
        <v>0</v>
      </c>
      <c r="G233" s="726"/>
      <c r="H233" s="334"/>
      <c r="I233" s="713"/>
      <c r="J233" s="303"/>
      <c r="K233" s="303"/>
    </row>
    <row r="234" spans="1:16" ht="15.75" x14ac:dyDescent="0.25">
      <c r="A234" s="701"/>
      <c r="B234" s="330" t="s">
        <v>725</v>
      </c>
      <c r="C234" s="394"/>
      <c r="D234" s="355"/>
      <c r="E234" s="395"/>
      <c r="F234" s="393">
        <f t="shared" si="8"/>
        <v>0</v>
      </c>
      <c r="G234" s="726"/>
      <c r="H234" s="334"/>
      <c r="I234" s="713"/>
      <c r="J234" s="303"/>
      <c r="K234" s="303"/>
    </row>
    <row r="235" spans="1:16" ht="15.75" x14ac:dyDescent="0.25">
      <c r="A235" s="701"/>
      <c r="B235" s="396" t="s">
        <v>726</v>
      </c>
      <c r="C235" s="397"/>
      <c r="D235" s="355"/>
      <c r="E235" s="395"/>
      <c r="F235" s="393">
        <f t="shared" si="8"/>
        <v>0</v>
      </c>
      <c r="G235" s="726"/>
      <c r="H235" s="334"/>
      <c r="I235" s="713"/>
      <c r="J235" s="303"/>
      <c r="K235" s="303"/>
    </row>
    <row r="236" spans="1:16" ht="15.75" x14ac:dyDescent="0.25">
      <c r="A236" s="701"/>
      <c r="B236" s="396"/>
      <c r="C236" s="397"/>
      <c r="D236" s="398"/>
      <c r="E236" s="399"/>
      <c r="F236" s="393">
        <f t="shared" si="8"/>
        <v>0</v>
      </c>
      <c r="G236" s="726"/>
      <c r="H236" s="334"/>
      <c r="I236" s="713"/>
      <c r="J236" s="303"/>
      <c r="K236" s="303"/>
    </row>
    <row r="237" spans="1:16" ht="15.75" x14ac:dyDescent="0.25">
      <c r="A237" s="701"/>
      <c r="B237" s="396"/>
      <c r="C237" s="397"/>
      <c r="D237" s="355"/>
      <c r="E237" s="395"/>
      <c r="F237" s="393">
        <f t="shared" si="8"/>
        <v>0</v>
      </c>
      <c r="G237" s="726"/>
      <c r="H237" s="334"/>
      <c r="I237" s="713"/>
      <c r="J237" s="303"/>
      <c r="K237" s="303"/>
    </row>
    <row r="238" spans="1:16" ht="15.75" x14ac:dyDescent="0.25">
      <c r="A238" s="701"/>
      <c r="B238" s="396"/>
      <c r="C238" s="397"/>
      <c r="D238" s="355"/>
      <c r="E238" s="395"/>
      <c r="F238" s="393">
        <f t="shared" si="8"/>
        <v>0</v>
      </c>
      <c r="G238" s="726"/>
      <c r="H238" s="334"/>
      <c r="I238" s="713"/>
      <c r="J238" s="303"/>
      <c r="K238" s="303"/>
    </row>
    <row r="239" spans="1:16" ht="15.75" x14ac:dyDescent="0.25">
      <c r="A239" s="701"/>
      <c r="B239" s="396"/>
      <c r="C239" s="397"/>
      <c r="D239" s="355"/>
      <c r="E239" s="395"/>
      <c r="F239" s="393">
        <f t="shared" si="8"/>
        <v>0</v>
      </c>
      <c r="G239" s="726"/>
      <c r="H239" s="334"/>
      <c r="I239" s="713"/>
      <c r="J239" s="303"/>
      <c r="K239" s="303"/>
    </row>
    <row r="240" spans="1:16" ht="15.75" x14ac:dyDescent="0.25">
      <c r="A240" s="701"/>
      <c r="B240" s="396"/>
      <c r="C240" s="397"/>
      <c r="D240" s="355"/>
      <c r="E240" s="395"/>
      <c r="F240" s="393">
        <f t="shared" si="8"/>
        <v>0</v>
      </c>
      <c r="G240" s="726"/>
      <c r="H240" s="334"/>
      <c r="I240" s="713"/>
      <c r="J240" s="303"/>
      <c r="K240" s="303"/>
    </row>
    <row r="241" spans="1:11" ht="15.75" x14ac:dyDescent="0.25">
      <c r="A241" s="701"/>
      <c r="B241" s="396"/>
      <c r="C241" s="397"/>
      <c r="D241" s="355"/>
      <c r="E241" s="395"/>
      <c r="F241" s="393">
        <f t="shared" si="8"/>
        <v>0</v>
      </c>
      <c r="G241" s="726"/>
      <c r="H241" s="334"/>
      <c r="I241" s="713"/>
      <c r="J241" s="303"/>
      <c r="K241" s="303"/>
    </row>
    <row r="242" spans="1:11" ht="15.75" x14ac:dyDescent="0.25">
      <c r="A242" s="701"/>
      <c r="B242" s="396"/>
      <c r="C242" s="397"/>
      <c r="D242" s="355"/>
      <c r="E242" s="395"/>
      <c r="F242" s="393">
        <f t="shared" si="8"/>
        <v>0</v>
      </c>
      <c r="G242" s="726"/>
      <c r="H242" s="334"/>
      <c r="I242" s="713"/>
      <c r="J242" s="303"/>
      <c r="K242" s="303"/>
    </row>
    <row r="243" spans="1:11" ht="15.75" x14ac:dyDescent="0.25">
      <c r="A243" s="701"/>
      <c r="B243" s="396"/>
      <c r="C243" s="397"/>
      <c r="D243" s="355"/>
      <c r="E243" s="395"/>
      <c r="F243" s="393">
        <f t="shared" si="8"/>
        <v>0</v>
      </c>
      <c r="G243" s="726"/>
      <c r="H243" s="334"/>
      <c r="I243" s="713"/>
      <c r="J243" s="303"/>
      <c r="K243" s="303"/>
    </row>
    <row r="244" spans="1:11" ht="15.75" x14ac:dyDescent="0.25">
      <c r="A244" s="701"/>
      <c r="B244" s="396"/>
      <c r="C244" s="397"/>
      <c r="D244" s="355"/>
      <c r="E244" s="395"/>
      <c r="F244" s="393">
        <f t="shared" si="8"/>
        <v>0</v>
      </c>
      <c r="G244" s="726"/>
      <c r="H244" s="334"/>
      <c r="I244" s="713"/>
      <c r="J244" s="303"/>
      <c r="K244" s="303"/>
    </row>
    <row r="245" spans="1:11" ht="15.75" x14ac:dyDescent="0.25">
      <c r="A245" s="701"/>
      <c r="B245" s="396"/>
      <c r="C245" s="397"/>
      <c r="D245" s="355"/>
      <c r="E245" s="395"/>
      <c r="F245" s="393">
        <f t="shared" si="8"/>
        <v>0</v>
      </c>
      <c r="G245" s="726"/>
      <c r="H245" s="334"/>
      <c r="I245" s="713"/>
      <c r="J245" s="303"/>
      <c r="K245" s="303"/>
    </row>
    <row r="246" spans="1:11" ht="15.75" x14ac:dyDescent="0.25">
      <c r="A246" s="701"/>
      <c r="B246" s="396"/>
      <c r="C246" s="397"/>
      <c r="D246" s="355"/>
      <c r="E246" s="395"/>
      <c r="F246" s="393">
        <f t="shared" si="8"/>
        <v>0</v>
      </c>
      <c r="G246" s="726"/>
      <c r="H246" s="334"/>
      <c r="I246" s="713"/>
      <c r="J246" s="303"/>
      <c r="K246" s="303"/>
    </row>
    <row r="247" spans="1:11" ht="15.75" x14ac:dyDescent="0.25">
      <c r="A247" s="701"/>
      <c r="B247" s="396"/>
      <c r="C247" s="397"/>
      <c r="D247" s="355"/>
      <c r="E247" s="395"/>
      <c r="F247" s="393">
        <f t="shared" si="8"/>
        <v>0</v>
      </c>
      <c r="G247" s="726"/>
      <c r="H247" s="334"/>
      <c r="I247" s="713"/>
      <c r="J247" s="303"/>
      <c r="K247" s="303"/>
    </row>
    <row r="248" spans="1:11" ht="15.75" x14ac:dyDescent="0.25">
      <c r="A248" s="356"/>
      <c r="B248" s="357"/>
      <c r="C248" s="357"/>
      <c r="D248" s="358"/>
      <c r="E248" s="400"/>
      <c r="F248" s="357"/>
      <c r="G248" s="359"/>
      <c r="H248" s="360"/>
      <c r="I248" s="713"/>
      <c r="J248" s="303"/>
      <c r="K248" s="303"/>
    </row>
    <row r="249" spans="1:11" ht="15.75" x14ac:dyDescent="0.25">
      <c r="A249" s="727" t="s">
        <v>727</v>
      </c>
      <c r="B249" s="728"/>
      <c r="C249" s="728"/>
      <c r="D249" s="728"/>
      <c r="E249" s="728"/>
      <c r="F249" s="728"/>
      <c r="G249" s="728"/>
      <c r="H249" s="729"/>
      <c r="I249" s="713"/>
      <c r="J249" s="303"/>
      <c r="K249" s="303"/>
    </row>
    <row r="250" spans="1:11" ht="48" thickBot="1" x14ac:dyDescent="0.3">
      <c r="A250" s="363" t="s">
        <v>687</v>
      </c>
      <c r="B250" s="364" t="s">
        <v>688</v>
      </c>
      <c r="C250" s="364" t="s">
        <v>720</v>
      </c>
      <c r="D250" s="365" t="s">
        <v>721</v>
      </c>
      <c r="E250" s="364" t="s">
        <v>722</v>
      </c>
      <c r="F250" s="366" t="s">
        <v>710</v>
      </c>
      <c r="G250" s="367"/>
      <c r="H250" s="368" t="s">
        <v>711</v>
      </c>
      <c r="I250" s="713"/>
      <c r="J250" s="303"/>
      <c r="K250" s="303"/>
    </row>
    <row r="251" spans="1:11" ht="15.75" x14ac:dyDescent="0.25">
      <c r="A251" s="746"/>
      <c r="B251" s="369"/>
      <c r="C251" s="401"/>
      <c r="D251" s="371"/>
      <c r="E251" s="371"/>
      <c r="F251" s="372">
        <f>C251*D251</f>
        <v>0</v>
      </c>
      <c r="G251" s="367"/>
      <c r="H251" s="733">
        <f>ROUND(SUM(F251:F255),2)</f>
        <v>0</v>
      </c>
      <c r="I251" s="713"/>
      <c r="J251" s="303"/>
      <c r="K251" s="303"/>
    </row>
    <row r="252" spans="1:11" ht="15.75" x14ac:dyDescent="0.25">
      <c r="A252" s="747"/>
      <c r="B252" s="369"/>
      <c r="C252" s="401"/>
      <c r="D252" s="371"/>
      <c r="E252" s="371"/>
      <c r="F252" s="372">
        <f>C252*D252</f>
        <v>0</v>
      </c>
      <c r="G252" s="367"/>
      <c r="H252" s="734"/>
      <c r="I252" s="713"/>
      <c r="J252" s="303"/>
      <c r="K252" s="303"/>
    </row>
    <row r="253" spans="1:11" ht="15.75" x14ac:dyDescent="0.25">
      <c r="A253" s="747"/>
      <c r="B253" s="369"/>
      <c r="C253" s="401"/>
      <c r="D253" s="371"/>
      <c r="E253" s="371"/>
      <c r="F253" s="372">
        <f>C253*D253</f>
        <v>0</v>
      </c>
      <c r="G253" s="367"/>
      <c r="H253" s="734"/>
      <c r="I253" s="713"/>
      <c r="J253" s="303"/>
      <c r="K253" s="303"/>
    </row>
    <row r="254" spans="1:11" ht="15.75" x14ac:dyDescent="0.25">
      <c r="A254" s="747"/>
      <c r="B254" s="369"/>
      <c r="C254" s="401"/>
      <c r="D254" s="371"/>
      <c r="E254" s="371"/>
      <c r="F254" s="372">
        <f>C254*D254</f>
        <v>0</v>
      </c>
      <c r="G254" s="367"/>
      <c r="H254" s="734"/>
      <c r="I254" s="713"/>
      <c r="J254" s="303"/>
      <c r="K254" s="303"/>
    </row>
    <row r="255" spans="1:11" ht="16.5" thickBot="1" x14ac:dyDescent="0.3">
      <c r="A255" s="748"/>
      <c r="B255" s="373"/>
      <c r="C255" s="402"/>
      <c r="D255" s="375"/>
      <c r="E255" s="375"/>
      <c r="F255" s="372">
        <f>C255*D255</f>
        <v>0</v>
      </c>
      <c r="G255" s="377"/>
      <c r="H255" s="734"/>
      <c r="I255" s="714"/>
      <c r="J255" s="303"/>
      <c r="K255" s="303"/>
    </row>
    <row r="256" spans="1:11" ht="18.75" customHeight="1" thickBot="1" x14ac:dyDescent="0.3">
      <c r="A256" s="775" t="s">
        <v>728</v>
      </c>
      <c r="B256" s="776"/>
      <c r="C256" s="776"/>
      <c r="D256" s="776"/>
      <c r="E256" s="776"/>
      <c r="F256" s="776"/>
      <c r="G256" s="776"/>
      <c r="H256" s="776"/>
      <c r="I256" s="777"/>
      <c r="J256" s="303"/>
      <c r="K256" s="303"/>
    </row>
    <row r="257" spans="1:10" ht="32.25" thickBot="1" x14ac:dyDescent="0.3">
      <c r="A257" s="403" t="s">
        <v>687</v>
      </c>
      <c r="B257" s="383" t="s">
        <v>729</v>
      </c>
      <c r="C257" s="384" t="s">
        <v>720</v>
      </c>
      <c r="D257" s="384" t="s">
        <v>730</v>
      </c>
      <c r="E257" s="385" t="s">
        <v>731</v>
      </c>
      <c r="F257" s="404" t="s">
        <v>691</v>
      </c>
      <c r="G257" s="325" t="s">
        <v>692</v>
      </c>
      <c r="H257" s="381"/>
      <c r="I257" s="380" t="s">
        <v>693</v>
      </c>
      <c r="J257" s="303"/>
    </row>
    <row r="258" spans="1:10" ht="15.75" x14ac:dyDescent="0.25">
      <c r="A258" s="701"/>
      <c r="B258" s="405"/>
      <c r="C258" s="406"/>
      <c r="D258" s="407"/>
      <c r="E258" s="408"/>
      <c r="F258" s="393">
        <f>C258*D258</f>
        <v>0</v>
      </c>
      <c r="G258" s="726">
        <f>ROUND(SUM(F258:F273),2)</f>
        <v>0</v>
      </c>
      <c r="H258" s="333"/>
      <c r="I258" s="713">
        <f>G258</f>
        <v>0</v>
      </c>
      <c r="J258" s="303"/>
    </row>
    <row r="259" spans="1:10" ht="15.75" x14ac:dyDescent="0.25">
      <c r="A259" s="701"/>
      <c r="B259" s="405"/>
      <c r="C259" s="406"/>
      <c r="D259" s="391"/>
      <c r="E259" s="392"/>
      <c r="F259" s="393">
        <f t="shared" ref="F259:F273" si="9">C259*D259</f>
        <v>0</v>
      </c>
      <c r="G259" s="726"/>
      <c r="H259" s="333"/>
      <c r="I259" s="713"/>
      <c r="J259" s="303"/>
    </row>
    <row r="260" spans="1:10" ht="15.75" x14ac:dyDescent="0.25">
      <c r="A260" s="701"/>
      <c r="B260" s="405"/>
      <c r="C260" s="406"/>
      <c r="D260" s="391"/>
      <c r="E260" s="392"/>
      <c r="F260" s="393">
        <f t="shared" si="9"/>
        <v>0</v>
      </c>
      <c r="G260" s="726"/>
      <c r="H260" s="333"/>
      <c r="I260" s="713"/>
      <c r="J260" s="303"/>
    </row>
    <row r="261" spans="1:10" ht="15.75" x14ac:dyDescent="0.25">
      <c r="A261" s="701"/>
      <c r="B261" s="405"/>
      <c r="C261" s="406"/>
      <c r="D261" s="391"/>
      <c r="E261" s="392"/>
      <c r="F261" s="393">
        <f t="shared" si="9"/>
        <v>0</v>
      </c>
      <c r="G261" s="726"/>
      <c r="H261" s="333"/>
      <c r="I261" s="713"/>
      <c r="J261" s="303"/>
    </row>
    <row r="262" spans="1:10" ht="15.75" x14ac:dyDescent="0.25">
      <c r="A262" s="701"/>
      <c r="B262" s="405"/>
      <c r="C262" s="406"/>
      <c r="D262" s="391"/>
      <c r="E262" s="392"/>
      <c r="F262" s="393">
        <f t="shared" si="9"/>
        <v>0</v>
      </c>
      <c r="G262" s="726"/>
      <c r="H262" s="333"/>
      <c r="I262" s="713"/>
      <c r="J262" s="303"/>
    </row>
    <row r="263" spans="1:10" ht="15.75" x14ac:dyDescent="0.25">
      <c r="A263" s="701"/>
      <c r="B263" s="405"/>
      <c r="C263" s="406"/>
      <c r="D263" s="391"/>
      <c r="E263" s="392"/>
      <c r="F263" s="393">
        <f t="shared" si="9"/>
        <v>0</v>
      </c>
      <c r="G263" s="726"/>
      <c r="H263" s="333"/>
      <c r="I263" s="713"/>
      <c r="J263" s="303"/>
    </row>
    <row r="264" spans="1:10" ht="15.75" x14ac:dyDescent="0.25">
      <c r="A264" s="701"/>
      <c r="B264" s="405"/>
      <c r="C264" s="406"/>
      <c r="D264" s="391"/>
      <c r="E264" s="392"/>
      <c r="F264" s="393">
        <f t="shared" si="9"/>
        <v>0</v>
      </c>
      <c r="G264" s="726"/>
      <c r="H264" s="333"/>
      <c r="I264" s="713"/>
      <c r="J264" s="303"/>
    </row>
    <row r="265" spans="1:10" ht="15.75" x14ac:dyDescent="0.25">
      <c r="A265" s="701"/>
      <c r="B265" s="405"/>
      <c r="C265" s="406"/>
      <c r="D265" s="391"/>
      <c r="E265" s="392"/>
      <c r="F265" s="393">
        <f t="shared" si="9"/>
        <v>0</v>
      </c>
      <c r="G265" s="726"/>
      <c r="H265" s="333"/>
      <c r="I265" s="713"/>
      <c r="J265" s="303"/>
    </row>
    <row r="266" spans="1:10" ht="15.75" x14ac:dyDescent="0.25">
      <c r="A266" s="701"/>
      <c r="B266" s="405"/>
      <c r="C266" s="406"/>
      <c r="D266" s="391"/>
      <c r="E266" s="392"/>
      <c r="F266" s="393">
        <f t="shared" si="9"/>
        <v>0</v>
      </c>
      <c r="G266" s="726"/>
      <c r="H266" s="333"/>
      <c r="I266" s="713"/>
      <c r="J266" s="303"/>
    </row>
    <row r="267" spans="1:10" ht="15.75" x14ac:dyDescent="0.25">
      <c r="A267" s="701"/>
      <c r="B267" s="405"/>
      <c r="C267" s="406"/>
      <c r="D267" s="391"/>
      <c r="E267" s="392"/>
      <c r="F267" s="393">
        <f t="shared" si="9"/>
        <v>0</v>
      </c>
      <c r="G267" s="726"/>
      <c r="H267" s="333"/>
      <c r="I267" s="713"/>
      <c r="J267" s="303"/>
    </row>
    <row r="268" spans="1:10" ht="15.75" x14ac:dyDescent="0.25">
      <c r="A268" s="701"/>
      <c r="B268" s="405"/>
      <c r="C268" s="406"/>
      <c r="D268" s="391"/>
      <c r="E268" s="392"/>
      <c r="F268" s="393">
        <f t="shared" si="9"/>
        <v>0</v>
      </c>
      <c r="G268" s="726"/>
      <c r="H268" s="333"/>
      <c r="I268" s="713"/>
      <c r="J268" s="303"/>
    </row>
    <row r="269" spans="1:10" ht="15.75" x14ac:dyDescent="0.25">
      <c r="A269" s="701"/>
      <c r="B269" s="405"/>
      <c r="C269" s="406"/>
      <c r="D269" s="391"/>
      <c r="E269" s="392"/>
      <c r="F269" s="393">
        <f t="shared" si="9"/>
        <v>0</v>
      </c>
      <c r="G269" s="726"/>
      <c r="H269" s="333"/>
      <c r="I269" s="713"/>
      <c r="J269" s="303"/>
    </row>
    <row r="270" spans="1:10" ht="15.75" x14ac:dyDescent="0.25">
      <c r="A270" s="701"/>
      <c r="B270" s="409"/>
      <c r="C270" s="331"/>
      <c r="D270" s="355"/>
      <c r="E270" s="395"/>
      <c r="F270" s="393">
        <f t="shared" si="9"/>
        <v>0</v>
      </c>
      <c r="G270" s="726"/>
      <c r="H270" s="334"/>
      <c r="I270" s="713"/>
      <c r="J270" s="303"/>
    </row>
    <row r="271" spans="1:10" ht="15.75" x14ac:dyDescent="0.25">
      <c r="A271" s="701"/>
      <c r="B271" s="409"/>
      <c r="C271" s="331"/>
      <c r="D271" s="355"/>
      <c r="E271" s="395"/>
      <c r="F271" s="393">
        <f t="shared" si="9"/>
        <v>0</v>
      </c>
      <c r="G271" s="726"/>
      <c r="H271" s="334"/>
      <c r="I271" s="713"/>
      <c r="J271" s="303"/>
    </row>
    <row r="272" spans="1:10" ht="15.75" x14ac:dyDescent="0.25">
      <c r="A272" s="701"/>
      <c r="B272" s="410"/>
      <c r="C272" s="411"/>
      <c r="D272" s="355"/>
      <c r="E272" s="395"/>
      <c r="F272" s="393">
        <f t="shared" si="9"/>
        <v>0</v>
      </c>
      <c r="G272" s="726"/>
      <c r="H272" s="334"/>
      <c r="I272" s="713"/>
      <c r="J272" s="303"/>
    </row>
    <row r="273" spans="1:10" ht="16.5" thickBot="1" x14ac:dyDescent="0.3">
      <c r="A273" s="701"/>
      <c r="B273" s="410"/>
      <c r="C273" s="411"/>
      <c r="D273" s="412"/>
      <c r="E273" s="413"/>
      <c r="F273" s="393">
        <f t="shared" si="9"/>
        <v>0</v>
      </c>
      <c r="G273" s="726"/>
      <c r="H273" s="334"/>
      <c r="I273" s="713"/>
      <c r="J273" s="303"/>
    </row>
    <row r="274" spans="1:10" ht="18.75" customHeight="1" thickBot="1" x14ac:dyDescent="0.3">
      <c r="A274" s="707" t="s">
        <v>732</v>
      </c>
      <c r="B274" s="708"/>
      <c r="C274" s="708"/>
      <c r="D274" s="708"/>
      <c r="E274" s="708"/>
      <c r="F274" s="708"/>
      <c r="G274" s="708"/>
      <c r="H274" s="708"/>
      <c r="I274" s="709"/>
    </row>
    <row r="275" spans="1:10" ht="32.25" thickBot="1" x14ac:dyDescent="0.3">
      <c r="A275" s="414" t="s">
        <v>687</v>
      </c>
      <c r="B275" s="383" t="s">
        <v>729</v>
      </c>
      <c r="C275" s="415" t="s">
        <v>720</v>
      </c>
      <c r="D275" s="384" t="s">
        <v>730</v>
      </c>
      <c r="E275" s="385" t="s">
        <v>731</v>
      </c>
      <c r="F275" s="416" t="s">
        <v>691</v>
      </c>
      <c r="G275" s="325" t="s">
        <v>692</v>
      </c>
      <c r="H275" s="381"/>
      <c r="I275" s="380" t="s">
        <v>693</v>
      </c>
    </row>
    <row r="276" spans="1:10" ht="15.75" x14ac:dyDescent="0.25">
      <c r="A276" s="700"/>
      <c r="B276" s="417"/>
      <c r="C276" s="418"/>
      <c r="D276" s="407"/>
      <c r="E276" s="408"/>
      <c r="F276" s="419">
        <f>C276*D276</f>
        <v>0</v>
      </c>
      <c r="G276" s="768">
        <f>ROUND(SUM(F276:F291),2)</f>
        <v>0</v>
      </c>
      <c r="H276" s="420"/>
      <c r="I276" s="712">
        <f>G276</f>
        <v>0</v>
      </c>
    </row>
    <row r="277" spans="1:10" ht="15.75" x14ac:dyDescent="0.25">
      <c r="A277" s="701"/>
      <c r="B277" s="389"/>
      <c r="C277" s="406"/>
      <c r="D277" s="391"/>
      <c r="E277" s="392"/>
      <c r="F277" s="332">
        <f t="shared" ref="F277:F291" si="10">C277*D277</f>
        <v>0</v>
      </c>
      <c r="G277" s="726"/>
      <c r="H277" s="333"/>
      <c r="I277" s="713"/>
    </row>
    <row r="278" spans="1:10" ht="15.75" x14ac:dyDescent="0.25">
      <c r="A278" s="701"/>
      <c r="B278" s="389"/>
      <c r="C278" s="406"/>
      <c r="D278" s="391"/>
      <c r="E278" s="392"/>
      <c r="F278" s="332">
        <f t="shared" si="10"/>
        <v>0</v>
      </c>
      <c r="G278" s="726"/>
      <c r="H278" s="333"/>
      <c r="I278" s="713"/>
    </row>
    <row r="279" spans="1:10" ht="15.75" x14ac:dyDescent="0.25">
      <c r="A279" s="701"/>
      <c r="B279" s="389"/>
      <c r="C279" s="406"/>
      <c r="D279" s="391"/>
      <c r="E279" s="392"/>
      <c r="F279" s="332">
        <f t="shared" si="10"/>
        <v>0</v>
      </c>
      <c r="G279" s="726"/>
      <c r="H279" s="333"/>
      <c r="I279" s="713"/>
    </row>
    <row r="280" spans="1:10" ht="15.75" x14ac:dyDescent="0.25">
      <c r="A280" s="701"/>
      <c r="B280" s="389"/>
      <c r="C280" s="406"/>
      <c r="D280" s="391"/>
      <c r="E280" s="392"/>
      <c r="F280" s="332">
        <f t="shared" si="10"/>
        <v>0</v>
      </c>
      <c r="G280" s="726"/>
      <c r="H280" s="333"/>
      <c r="I280" s="713"/>
    </row>
    <row r="281" spans="1:10" ht="15.75" x14ac:dyDescent="0.25">
      <c r="A281" s="701"/>
      <c r="B281" s="389"/>
      <c r="C281" s="406"/>
      <c r="D281" s="391"/>
      <c r="E281" s="392"/>
      <c r="F281" s="332">
        <f t="shared" si="10"/>
        <v>0</v>
      </c>
      <c r="G281" s="726"/>
      <c r="H281" s="333"/>
      <c r="I281" s="713"/>
    </row>
    <row r="282" spans="1:10" ht="15.75" x14ac:dyDescent="0.25">
      <c r="A282" s="701"/>
      <c r="B282" s="389"/>
      <c r="C282" s="406"/>
      <c r="D282" s="391"/>
      <c r="E282" s="392"/>
      <c r="F282" s="332">
        <f t="shared" si="10"/>
        <v>0</v>
      </c>
      <c r="G282" s="726"/>
      <c r="H282" s="333"/>
      <c r="I282" s="713"/>
    </row>
    <row r="283" spans="1:10" ht="15.75" x14ac:dyDescent="0.25">
      <c r="A283" s="701"/>
      <c r="B283" s="389"/>
      <c r="C283" s="406"/>
      <c r="D283" s="391"/>
      <c r="E283" s="392"/>
      <c r="F283" s="332">
        <f t="shared" si="10"/>
        <v>0</v>
      </c>
      <c r="G283" s="726"/>
      <c r="H283" s="333"/>
      <c r="I283" s="713"/>
    </row>
    <row r="284" spans="1:10" ht="15.75" x14ac:dyDescent="0.25">
      <c r="A284" s="701"/>
      <c r="B284" s="389"/>
      <c r="C284" s="406"/>
      <c r="D284" s="391"/>
      <c r="E284" s="392"/>
      <c r="F284" s="332">
        <f t="shared" si="10"/>
        <v>0</v>
      </c>
      <c r="G284" s="726"/>
      <c r="H284" s="333"/>
      <c r="I284" s="713"/>
    </row>
    <row r="285" spans="1:10" ht="15.75" x14ac:dyDescent="0.25">
      <c r="A285" s="701"/>
      <c r="B285" s="389"/>
      <c r="C285" s="406"/>
      <c r="D285" s="391"/>
      <c r="E285" s="392"/>
      <c r="F285" s="332">
        <f t="shared" si="10"/>
        <v>0</v>
      </c>
      <c r="G285" s="726"/>
      <c r="H285" s="333"/>
      <c r="I285" s="713"/>
    </row>
    <row r="286" spans="1:10" ht="15.75" x14ac:dyDescent="0.25">
      <c r="A286" s="701"/>
      <c r="B286" s="389"/>
      <c r="C286" s="406"/>
      <c r="D286" s="391"/>
      <c r="E286" s="392"/>
      <c r="F286" s="332">
        <f t="shared" si="10"/>
        <v>0</v>
      </c>
      <c r="G286" s="726"/>
      <c r="H286" s="333"/>
      <c r="I286" s="713"/>
    </row>
    <row r="287" spans="1:10" ht="15.75" x14ac:dyDescent="0.25">
      <c r="A287" s="701"/>
      <c r="B287" s="389"/>
      <c r="C287" s="406"/>
      <c r="D287" s="391"/>
      <c r="E287" s="392"/>
      <c r="F287" s="332">
        <f t="shared" si="10"/>
        <v>0</v>
      </c>
      <c r="G287" s="726"/>
      <c r="H287" s="333"/>
      <c r="I287" s="713"/>
    </row>
    <row r="288" spans="1:10" ht="15.75" x14ac:dyDescent="0.25">
      <c r="A288" s="701"/>
      <c r="B288" s="330"/>
      <c r="C288" s="331"/>
      <c r="D288" s="355"/>
      <c r="E288" s="395"/>
      <c r="F288" s="393">
        <f t="shared" si="10"/>
        <v>0</v>
      </c>
      <c r="G288" s="726"/>
      <c r="H288" s="334"/>
      <c r="I288" s="713"/>
    </row>
    <row r="289" spans="1:10" ht="15.75" x14ac:dyDescent="0.25">
      <c r="A289" s="701"/>
      <c r="B289" s="330"/>
      <c r="C289" s="331"/>
      <c r="D289" s="355"/>
      <c r="E289" s="395"/>
      <c r="F289" s="393">
        <f t="shared" si="10"/>
        <v>0</v>
      </c>
      <c r="G289" s="726"/>
      <c r="H289" s="334"/>
      <c r="I289" s="713"/>
    </row>
    <row r="290" spans="1:10" ht="15.75" x14ac:dyDescent="0.25">
      <c r="A290" s="701"/>
      <c r="B290" s="396"/>
      <c r="C290" s="411"/>
      <c r="D290" s="355"/>
      <c r="E290" s="395"/>
      <c r="F290" s="393">
        <f t="shared" si="10"/>
        <v>0</v>
      </c>
      <c r="G290" s="726"/>
      <c r="H290" s="334"/>
      <c r="I290" s="713"/>
    </row>
    <row r="291" spans="1:10" ht="16.5" thickBot="1" x14ac:dyDescent="0.3">
      <c r="A291" s="702"/>
      <c r="B291" s="335"/>
      <c r="C291" s="336"/>
      <c r="D291" s="412"/>
      <c r="E291" s="413"/>
      <c r="F291" s="421">
        <f t="shared" si="10"/>
        <v>0</v>
      </c>
      <c r="G291" s="769"/>
      <c r="H291" s="350"/>
      <c r="I291" s="714"/>
    </row>
    <row r="292" spans="1:10" ht="18" customHeight="1" thickBot="1" x14ac:dyDescent="0.3">
      <c r="A292" s="765" t="s">
        <v>733</v>
      </c>
      <c r="B292" s="766"/>
      <c r="C292" s="766"/>
      <c r="D292" s="766"/>
      <c r="E292" s="766"/>
      <c r="F292" s="766"/>
      <c r="G292" s="766"/>
      <c r="H292" s="766"/>
      <c r="I292" s="767"/>
      <c r="J292" s="303"/>
    </row>
    <row r="293" spans="1:10" ht="32.25" thickBot="1" x14ac:dyDescent="0.3">
      <c r="A293" s="414" t="s">
        <v>687</v>
      </c>
      <c r="B293" s="383" t="s">
        <v>729</v>
      </c>
      <c r="C293" s="415" t="s">
        <v>720</v>
      </c>
      <c r="D293" s="384" t="s">
        <v>730</v>
      </c>
      <c r="E293" s="385" t="s">
        <v>731</v>
      </c>
      <c r="F293" s="416" t="s">
        <v>691</v>
      </c>
      <c r="G293" s="325" t="s">
        <v>692</v>
      </c>
      <c r="H293" s="381"/>
      <c r="I293" s="380" t="s">
        <v>693</v>
      </c>
    </row>
    <row r="294" spans="1:10" ht="15.75" x14ac:dyDescent="0.25">
      <c r="A294" s="700"/>
      <c r="B294" s="417"/>
      <c r="C294" s="418"/>
      <c r="D294" s="407"/>
      <c r="E294" s="408"/>
      <c r="F294" s="419">
        <f>C294*D294</f>
        <v>0</v>
      </c>
      <c r="G294" s="768">
        <f>ROUND(SUM(F294:F309),2)</f>
        <v>0</v>
      </c>
      <c r="H294" s="420"/>
      <c r="I294" s="712">
        <f>G294</f>
        <v>0</v>
      </c>
    </row>
    <row r="295" spans="1:10" ht="15.75" x14ac:dyDescent="0.25">
      <c r="A295" s="701"/>
      <c r="B295" s="389"/>
      <c r="C295" s="406"/>
      <c r="D295" s="391"/>
      <c r="E295" s="392"/>
      <c r="F295" s="332">
        <f t="shared" ref="F295:F309" si="11">C295*D295</f>
        <v>0</v>
      </c>
      <c r="G295" s="726"/>
      <c r="H295" s="333"/>
      <c r="I295" s="713"/>
    </row>
    <row r="296" spans="1:10" ht="15.75" x14ac:dyDescent="0.25">
      <c r="A296" s="701"/>
      <c r="B296" s="389"/>
      <c r="C296" s="406"/>
      <c r="D296" s="391"/>
      <c r="E296" s="392"/>
      <c r="F296" s="332">
        <f t="shared" si="11"/>
        <v>0</v>
      </c>
      <c r="G296" s="726"/>
      <c r="H296" s="333"/>
      <c r="I296" s="713"/>
    </row>
    <row r="297" spans="1:10" ht="15.75" x14ac:dyDescent="0.25">
      <c r="A297" s="701"/>
      <c r="B297" s="389"/>
      <c r="C297" s="406"/>
      <c r="D297" s="391"/>
      <c r="E297" s="392"/>
      <c r="F297" s="332">
        <f t="shared" si="11"/>
        <v>0</v>
      </c>
      <c r="G297" s="726"/>
      <c r="H297" s="333"/>
      <c r="I297" s="713"/>
    </row>
    <row r="298" spans="1:10" ht="15.75" x14ac:dyDescent="0.25">
      <c r="A298" s="701"/>
      <c r="B298" s="389"/>
      <c r="C298" s="406"/>
      <c r="D298" s="391"/>
      <c r="E298" s="392"/>
      <c r="F298" s="332">
        <f t="shared" si="11"/>
        <v>0</v>
      </c>
      <c r="G298" s="726"/>
      <c r="H298" s="333"/>
      <c r="I298" s="713"/>
    </row>
    <row r="299" spans="1:10" ht="15.75" x14ac:dyDescent="0.25">
      <c r="A299" s="701"/>
      <c r="B299" s="389"/>
      <c r="C299" s="406"/>
      <c r="D299" s="391"/>
      <c r="E299" s="392"/>
      <c r="F299" s="332">
        <f t="shared" si="11"/>
        <v>0</v>
      </c>
      <c r="G299" s="726"/>
      <c r="H299" s="333"/>
      <c r="I299" s="713"/>
    </row>
    <row r="300" spans="1:10" ht="15.75" x14ac:dyDescent="0.25">
      <c r="A300" s="701"/>
      <c r="B300" s="389"/>
      <c r="C300" s="406"/>
      <c r="D300" s="391"/>
      <c r="E300" s="392"/>
      <c r="F300" s="332">
        <f t="shared" si="11"/>
        <v>0</v>
      </c>
      <c r="G300" s="726"/>
      <c r="H300" s="333"/>
      <c r="I300" s="713"/>
    </row>
    <row r="301" spans="1:10" ht="15.75" x14ac:dyDescent="0.25">
      <c r="A301" s="701"/>
      <c r="B301" s="389"/>
      <c r="C301" s="406"/>
      <c r="D301" s="391"/>
      <c r="E301" s="392"/>
      <c r="F301" s="332">
        <f t="shared" si="11"/>
        <v>0</v>
      </c>
      <c r="G301" s="726"/>
      <c r="H301" s="333"/>
      <c r="I301" s="713"/>
    </row>
    <row r="302" spans="1:10" ht="15.75" x14ac:dyDescent="0.25">
      <c r="A302" s="701"/>
      <c r="B302" s="389"/>
      <c r="C302" s="406"/>
      <c r="D302" s="391"/>
      <c r="E302" s="392"/>
      <c r="F302" s="332">
        <f t="shared" si="11"/>
        <v>0</v>
      </c>
      <c r="G302" s="726"/>
      <c r="H302" s="333"/>
      <c r="I302" s="713"/>
    </row>
    <row r="303" spans="1:10" ht="15.75" x14ac:dyDescent="0.25">
      <c r="A303" s="701"/>
      <c r="B303" s="389"/>
      <c r="C303" s="406"/>
      <c r="D303" s="391"/>
      <c r="E303" s="392"/>
      <c r="F303" s="332">
        <f t="shared" si="11"/>
        <v>0</v>
      </c>
      <c r="G303" s="726"/>
      <c r="H303" s="333"/>
      <c r="I303" s="713"/>
    </row>
    <row r="304" spans="1:10" ht="15.75" x14ac:dyDescent="0.25">
      <c r="A304" s="701"/>
      <c r="B304" s="389"/>
      <c r="C304" s="406"/>
      <c r="D304" s="391"/>
      <c r="E304" s="392"/>
      <c r="F304" s="332">
        <f t="shared" si="11"/>
        <v>0</v>
      </c>
      <c r="G304" s="726"/>
      <c r="H304" s="333"/>
      <c r="I304" s="713"/>
    </row>
    <row r="305" spans="1:14" ht="15.75" x14ac:dyDescent="0.25">
      <c r="A305" s="701"/>
      <c r="B305" s="389"/>
      <c r="C305" s="406"/>
      <c r="D305" s="391"/>
      <c r="E305" s="392"/>
      <c r="F305" s="332">
        <f t="shared" si="11"/>
        <v>0</v>
      </c>
      <c r="G305" s="726"/>
      <c r="H305" s="333"/>
      <c r="I305" s="713"/>
    </row>
    <row r="306" spans="1:14" ht="15.75" x14ac:dyDescent="0.25">
      <c r="A306" s="701"/>
      <c r="B306" s="330"/>
      <c r="C306" s="331"/>
      <c r="D306" s="355"/>
      <c r="E306" s="395"/>
      <c r="F306" s="332">
        <f t="shared" si="11"/>
        <v>0</v>
      </c>
      <c r="G306" s="726"/>
      <c r="H306" s="334"/>
      <c r="I306" s="713"/>
    </row>
    <row r="307" spans="1:14" ht="15.75" x14ac:dyDescent="0.25">
      <c r="A307" s="701"/>
      <c r="B307" s="330"/>
      <c r="C307" s="331"/>
      <c r="D307" s="355"/>
      <c r="E307" s="395"/>
      <c r="F307" s="393">
        <f t="shared" si="11"/>
        <v>0</v>
      </c>
      <c r="G307" s="726"/>
      <c r="H307" s="334"/>
      <c r="I307" s="713"/>
    </row>
    <row r="308" spans="1:14" ht="15.75" x14ac:dyDescent="0.25">
      <c r="A308" s="701"/>
      <c r="B308" s="396"/>
      <c r="C308" s="411"/>
      <c r="D308" s="355"/>
      <c r="E308" s="395"/>
      <c r="F308" s="393">
        <f t="shared" si="11"/>
        <v>0</v>
      </c>
      <c r="G308" s="726"/>
      <c r="H308" s="334"/>
      <c r="I308" s="713"/>
    </row>
    <row r="309" spans="1:14" ht="16.5" thickBot="1" x14ac:dyDescent="0.3">
      <c r="A309" s="702"/>
      <c r="B309" s="335"/>
      <c r="C309" s="336"/>
      <c r="D309" s="412"/>
      <c r="E309" s="413"/>
      <c r="F309" s="421">
        <f t="shared" si="11"/>
        <v>0</v>
      </c>
      <c r="G309" s="769"/>
      <c r="H309" s="350"/>
      <c r="I309" s="714"/>
    </row>
    <row r="310" spans="1:14" ht="18.75" customHeight="1" thickBot="1" x14ac:dyDescent="0.3">
      <c r="A310" s="770" t="s">
        <v>734</v>
      </c>
      <c r="B310" s="771"/>
      <c r="C310" s="771"/>
      <c r="D310" s="771"/>
      <c r="E310" s="771"/>
      <c r="F310" s="771"/>
      <c r="G310" s="771"/>
      <c r="H310" s="771"/>
      <c r="I310" s="772"/>
      <c r="J310" s="303"/>
      <c r="K310" s="303"/>
      <c r="L310" s="303"/>
      <c r="M310" s="303"/>
      <c r="N310" s="303"/>
    </row>
    <row r="311" spans="1:14" ht="32.25" thickBot="1" x14ac:dyDescent="0.3">
      <c r="A311" s="414" t="s">
        <v>687</v>
      </c>
      <c r="B311" s="422" t="s">
        <v>688</v>
      </c>
      <c r="C311" s="415" t="s">
        <v>720</v>
      </c>
      <c r="D311" s="773" t="s">
        <v>697</v>
      </c>
      <c r="E311" s="774"/>
      <c r="F311" s="416" t="s">
        <v>691</v>
      </c>
      <c r="G311" s="325" t="s">
        <v>692</v>
      </c>
      <c r="H311" s="381"/>
      <c r="I311" s="380" t="s">
        <v>693</v>
      </c>
    </row>
    <row r="312" spans="1:14" ht="15.75" x14ac:dyDescent="0.25">
      <c r="A312" s="700"/>
      <c r="B312" s="417"/>
      <c r="C312" s="418"/>
      <c r="D312" s="703"/>
      <c r="E312" s="704"/>
      <c r="F312" s="419">
        <f>C312*D312</f>
        <v>0</v>
      </c>
      <c r="G312" s="768">
        <f>ROUND(SUM(F312:F327),2)</f>
        <v>0</v>
      </c>
      <c r="H312" s="420"/>
      <c r="I312" s="785">
        <f>G312+H331</f>
        <v>0</v>
      </c>
    </row>
    <row r="313" spans="1:14" ht="15.75" x14ac:dyDescent="0.25">
      <c r="A313" s="701"/>
      <c r="B313" s="389"/>
      <c r="C313" s="406"/>
      <c r="D313" s="696"/>
      <c r="E313" s="697"/>
      <c r="F313" s="332">
        <f t="shared" ref="F313:F327" si="12">C313*D313</f>
        <v>0</v>
      </c>
      <c r="G313" s="726"/>
      <c r="H313" s="333"/>
      <c r="I313" s="786"/>
    </row>
    <row r="314" spans="1:14" ht="15.75" x14ac:dyDescent="0.25">
      <c r="A314" s="701"/>
      <c r="B314" s="389"/>
      <c r="C314" s="406"/>
      <c r="D314" s="696"/>
      <c r="E314" s="697"/>
      <c r="F314" s="332">
        <f t="shared" si="12"/>
        <v>0</v>
      </c>
      <c r="G314" s="726"/>
      <c r="H314" s="333"/>
      <c r="I314" s="786"/>
    </row>
    <row r="315" spans="1:14" ht="15.75" x14ac:dyDescent="0.25">
      <c r="A315" s="701"/>
      <c r="B315" s="389"/>
      <c r="C315" s="406"/>
      <c r="D315" s="696"/>
      <c r="E315" s="697"/>
      <c r="F315" s="332">
        <f t="shared" si="12"/>
        <v>0</v>
      </c>
      <c r="G315" s="726"/>
      <c r="H315" s="333"/>
      <c r="I315" s="786"/>
    </row>
    <row r="316" spans="1:14" ht="15.75" x14ac:dyDescent="0.25">
      <c r="A316" s="701"/>
      <c r="B316" s="389"/>
      <c r="C316" s="406"/>
      <c r="D316" s="696"/>
      <c r="E316" s="697"/>
      <c r="F316" s="332">
        <f t="shared" si="12"/>
        <v>0</v>
      </c>
      <c r="G316" s="726"/>
      <c r="H316" s="333"/>
      <c r="I316" s="786"/>
    </row>
    <row r="317" spans="1:14" ht="15.75" x14ac:dyDescent="0.25">
      <c r="A317" s="701"/>
      <c r="B317" s="389"/>
      <c r="C317" s="406"/>
      <c r="D317" s="696"/>
      <c r="E317" s="697"/>
      <c r="F317" s="332">
        <f t="shared" si="12"/>
        <v>0</v>
      </c>
      <c r="G317" s="726"/>
      <c r="H317" s="333"/>
      <c r="I317" s="786"/>
    </row>
    <row r="318" spans="1:14" ht="15.75" x14ac:dyDescent="0.25">
      <c r="A318" s="701"/>
      <c r="B318" s="389"/>
      <c r="C318" s="406"/>
      <c r="D318" s="696"/>
      <c r="E318" s="697"/>
      <c r="F318" s="332">
        <f t="shared" si="12"/>
        <v>0</v>
      </c>
      <c r="G318" s="726"/>
      <c r="H318" s="333"/>
      <c r="I318" s="786"/>
    </row>
    <row r="319" spans="1:14" ht="15.75" x14ac:dyDescent="0.25">
      <c r="A319" s="701"/>
      <c r="B319" s="389"/>
      <c r="C319" s="406"/>
      <c r="D319" s="696"/>
      <c r="E319" s="697"/>
      <c r="F319" s="332">
        <f t="shared" si="12"/>
        <v>0</v>
      </c>
      <c r="G319" s="726"/>
      <c r="H319" s="333"/>
      <c r="I319" s="786"/>
    </row>
    <row r="320" spans="1:14" ht="15.75" x14ac:dyDescent="0.25">
      <c r="A320" s="701"/>
      <c r="B320" s="389"/>
      <c r="C320" s="406"/>
      <c r="D320" s="696"/>
      <c r="E320" s="697"/>
      <c r="F320" s="332">
        <f t="shared" si="12"/>
        <v>0</v>
      </c>
      <c r="G320" s="726"/>
      <c r="H320" s="333"/>
      <c r="I320" s="786"/>
    </row>
    <row r="321" spans="1:14" ht="15.75" x14ac:dyDescent="0.25">
      <c r="A321" s="701"/>
      <c r="B321" s="389"/>
      <c r="C321" s="406"/>
      <c r="D321" s="696"/>
      <c r="E321" s="697"/>
      <c r="F321" s="332">
        <f t="shared" si="12"/>
        <v>0</v>
      </c>
      <c r="G321" s="726"/>
      <c r="H321" s="333"/>
      <c r="I321" s="786"/>
    </row>
    <row r="322" spans="1:14" ht="15.75" x14ac:dyDescent="0.25">
      <c r="A322" s="701"/>
      <c r="B322" s="389"/>
      <c r="C322" s="406"/>
      <c r="D322" s="696"/>
      <c r="E322" s="697"/>
      <c r="F322" s="332">
        <f t="shared" si="12"/>
        <v>0</v>
      </c>
      <c r="G322" s="726"/>
      <c r="H322" s="333"/>
      <c r="I322" s="786"/>
    </row>
    <row r="323" spans="1:14" ht="15.75" x14ac:dyDescent="0.25">
      <c r="A323" s="701"/>
      <c r="B323" s="389"/>
      <c r="C323" s="406"/>
      <c r="D323" s="696"/>
      <c r="E323" s="697"/>
      <c r="F323" s="332">
        <f t="shared" si="12"/>
        <v>0</v>
      </c>
      <c r="G323" s="726"/>
      <c r="H323" s="333"/>
      <c r="I323" s="786"/>
    </row>
    <row r="324" spans="1:14" ht="15.75" x14ac:dyDescent="0.25">
      <c r="A324" s="701"/>
      <c r="B324" s="330"/>
      <c r="C324" s="331"/>
      <c r="D324" s="696"/>
      <c r="E324" s="697"/>
      <c r="F324" s="332">
        <f t="shared" si="12"/>
        <v>0</v>
      </c>
      <c r="G324" s="726"/>
      <c r="H324" s="334"/>
      <c r="I324" s="786"/>
    </row>
    <row r="325" spans="1:14" ht="15.75" x14ac:dyDescent="0.25">
      <c r="A325" s="701"/>
      <c r="B325" s="330"/>
      <c r="C325" s="331"/>
      <c r="D325" s="696"/>
      <c r="E325" s="697"/>
      <c r="F325" s="393">
        <f t="shared" si="12"/>
        <v>0</v>
      </c>
      <c r="G325" s="726"/>
      <c r="H325" s="334"/>
      <c r="I325" s="786"/>
    </row>
    <row r="326" spans="1:14" ht="15.75" x14ac:dyDescent="0.25">
      <c r="A326" s="701"/>
      <c r="B326" s="396"/>
      <c r="C326" s="411"/>
      <c r="D326" s="696"/>
      <c r="E326" s="697"/>
      <c r="F326" s="393">
        <f t="shared" si="12"/>
        <v>0</v>
      </c>
      <c r="G326" s="726"/>
      <c r="H326" s="334"/>
      <c r="I326" s="786"/>
    </row>
    <row r="327" spans="1:14" ht="16.5" thickBot="1" x14ac:dyDescent="0.3">
      <c r="A327" s="702"/>
      <c r="B327" s="335"/>
      <c r="C327" s="336"/>
      <c r="D327" s="778"/>
      <c r="E327" s="779"/>
      <c r="F327" s="421">
        <f t="shared" si="12"/>
        <v>0</v>
      </c>
      <c r="G327" s="769"/>
      <c r="H327" s="350"/>
      <c r="I327" s="786"/>
    </row>
    <row r="328" spans="1:14" ht="15.75" x14ac:dyDescent="0.25">
      <c r="A328" s="356"/>
      <c r="B328" s="357"/>
      <c r="C328" s="357"/>
      <c r="D328" s="358"/>
      <c r="E328" s="400"/>
      <c r="F328" s="357"/>
      <c r="G328" s="359"/>
      <c r="H328" s="360"/>
      <c r="I328" s="786"/>
      <c r="J328" s="303"/>
      <c r="K328" s="303"/>
    </row>
    <row r="329" spans="1:14" ht="15.75" x14ac:dyDescent="0.25">
      <c r="A329" s="727" t="s">
        <v>735</v>
      </c>
      <c r="B329" s="728"/>
      <c r="C329" s="728"/>
      <c r="D329" s="728"/>
      <c r="E329" s="728"/>
      <c r="F329" s="728"/>
      <c r="G329" s="728"/>
      <c r="H329" s="729"/>
      <c r="I329" s="786"/>
      <c r="J329" s="303"/>
      <c r="K329" s="303"/>
    </row>
    <row r="330" spans="1:14" ht="32.25" thickBot="1" x14ac:dyDescent="0.3">
      <c r="A330" s="363" t="s">
        <v>687</v>
      </c>
      <c r="B330" s="364" t="s">
        <v>688</v>
      </c>
      <c r="C330" s="364" t="s">
        <v>720</v>
      </c>
      <c r="D330" s="787" t="s">
        <v>697</v>
      </c>
      <c r="E330" s="788"/>
      <c r="F330" s="366" t="s">
        <v>710</v>
      </c>
      <c r="G330" s="367"/>
      <c r="H330" s="368" t="s">
        <v>711</v>
      </c>
      <c r="I330" s="786"/>
      <c r="J330" s="303"/>
      <c r="K330" s="303"/>
    </row>
    <row r="331" spans="1:14" ht="15.75" x14ac:dyDescent="0.25">
      <c r="A331" s="746"/>
      <c r="B331" s="369"/>
      <c r="C331" s="370"/>
      <c r="D331" s="759"/>
      <c r="E331" s="760"/>
      <c r="F331" s="372">
        <f>C331*D331</f>
        <v>0</v>
      </c>
      <c r="G331" s="367"/>
      <c r="H331" s="733">
        <f>ROUND(SUM(F331:F335),2)</f>
        <v>0</v>
      </c>
      <c r="I331" s="786"/>
      <c r="J331" s="303"/>
      <c r="K331" s="303"/>
    </row>
    <row r="332" spans="1:14" ht="15.75" x14ac:dyDescent="0.25">
      <c r="A332" s="747"/>
      <c r="B332" s="369"/>
      <c r="C332" s="370"/>
      <c r="D332" s="761"/>
      <c r="E332" s="762"/>
      <c r="F332" s="372">
        <f>C332*D332</f>
        <v>0</v>
      </c>
      <c r="G332" s="367"/>
      <c r="H332" s="734"/>
      <c r="I332" s="786"/>
      <c r="J332" s="303"/>
      <c r="K332" s="303"/>
    </row>
    <row r="333" spans="1:14" ht="15.75" x14ac:dyDescent="0.25">
      <c r="A333" s="747"/>
      <c r="B333" s="369"/>
      <c r="C333" s="370"/>
      <c r="D333" s="761"/>
      <c r="E333" s="762"/>
      <c r="F333" s="372">
        <f>C333*D333</f>
        <v>0</v>
      </c>
      <c r="G333" s="367"/>
      <c r="H333" s="734"/>
      <c r="I333" s="786"/>
      <c r="J333" s="303"/>
      <c r="K333" s="303"/>
    </row>
    <row r="334" spans="1:14" ht="15.75" x14ac:dyDescent="0.25">
      <c r="A334" s="747"/>
      <c r="B334" s="369"/>
      <c r="C334" s="370"/>
      <c r="D334" s="761"/>
      <c r="E334" s="762"/>
      <c r="F334" s="372">
        <f>C334*D334</f>
        <v>0</v>
      </c>
      <c r="G334" s="367"/>
      <c r="H334" s="734"/>
      <c r="I334" s="786"/>
      <c r="J334" s="303"/>
      <c r="K334" s="303"/>
    </row>
    <row r="335" spans="1:14" ht="16.5" thickBot="1" x14ac:dyDescent="0.3">
      <c r="A335" s="747"/>
      <c r="B335" s="373"/>
      <c r="C335" s="374"/>
      <c r="D335" s="780"/>
      <c r="E335" s="781"/>
      <c r="F335" s="376">
        <f>C335*D335</f>
        <v>0</v>
      </c>
      <c r="G335" s="377"/>
      <c r="H335" s="734"/>
      <c r="I335" s="786"/>
      <c r="J335" s="303"/>
      <c r="K335" s="303"/>
    </row>
    <row r="336" spans="1:14" ht="18.75" customHeight="1" thickBot="1" x14ac:dyDescent="0.3">
      <c r="A336" s="782" t="s">
        <v>736</v>
      </c>
      <c r="B336" s="783"/>
      <c r="C336" s="783"/>
      <c r="D336" s="783"/>
      <c r="E336" s="783"/>
      <c r="F336" s="783"/>
      <c r="G336" s="783"/>
      <c r="H336" s="783"/>
      <c r="I336" s="784"/>
      <c r="J336" s="303"/>
      <c r="K336" s="303"/>
      <c r="L336" s="303"/>
      <c r="M336" s="303"/>
      <c r="N336" s="303"/>
    </row>
    <row r="337" spans="1:11" ht="32.25" thickBot="1" x14ac:dyDescent="0.3">
      <c r="A337" s="414" t="s">
        <v>687</v>
      </c>
      <c r="B337" s="422" t="s">
        <v>688</v>
      </c>
      <c r="C337" s="415" t="s">
        <v>717</v>
      </c>
      <c r="D337" s="773" t="s">
        <v>737</v>
      </c>
      <c r="E337" s="774"/>
      <c r="F337" s="415" t="s">
        <v>738</v>
      </c>
      <c r="G337" s="325" t="s">
        <v>692</v>
      </c>
      <c r="H337" s="381"/>
      <c r="I337" s="380" t="s">
        <v>693</v>
      </c>
    </row>
    <row r="338" spans="1:11" ht="15.75" x14ac:dyDescent="0.25">
      <c r="A338" s="700"/>
      <c r="B338" s="417"/>
      <c r="C338" s="423"/>
      <c r="D338" s="703"/>
      <c r="E338" s="704"/>
      <c r="F338" s="419">
        <f>ROUND(SUM(C338*D338),2)</f>
        <v>0</v>
      </c>
      <c r="G338" s="768">
        <f>ROUND(SUM(F338:F348),2)</f>
        <v>0</v>
      </c>
      <c r="H338" s="420"/>
      <c r="I338" s="712">
        <f>(G338)</f>
        <v>0</v>
      </c>
    </row>
    <row r="339" spans="1:11" ht="15.75" x14ac:dyDescent="0.25">
      <c r="A339" s="701"/>
      <c r="B339" s="389"/>
      <c r="C339" s="424"/>
      <c r="D339" s="696"/>
      <c r="E339" s="697"/>
      <c r="F339" s="332">
        <f t="shared" ref="F339:F348" si="13">ROUND(SUM(C339*D339),2)</f>
        <v>0</v>
      </c>
      <c r="G339" s="726"/>
      <c r="H339" s="333"/>
      <c r="I339" s="713"/>
    </row>
    <row r="340" spans="1:11" ht="15.75" x14ac:dyDescent="0.25">
      <c r="A340" s="701"/>
      <c r="B340" s="389"/>
      <c r="C340" s="424"/>
      <c r="D340" s="696"/>
      <c r="E340" s="697"/>
      <c r="F340" s="332">
        <f t="shared" si="13"/>
        <v>0</v>
      </c>
      <c r="G340" s="726"/>
      <c r="H340" s="333"/>
      <c r="I340" s="713"/>
    </row>
    <row r="341" spans="1:11" ht="15.75" x14ac:dyDescent="0.25">
      <c r="A341" s="701"/>
      <c r="B341" s="389"/>
      <c r="C341" s="424"/>
      <c r="D341" s="696"/>
      <c r="E341" s="697"/>
      <c r="F341" s="332">
        <f t="shared" si="13"/>
        <v>0</v>
      </c>
      <c r="G341" s="726"/>
      <c r="H341" s="333"/>
      <c r="I341" s="713"/>
    </row>
    <row r="342" spans="1:11" ht="15.75" x14ac:dyDescent="0.25">
      <c r="A342" s="701"/>
      <c r="B342" s="389"/>
      <c r="C342" s="424"/>
      <c r="D342" s="696"/>
      <c r="E342" s="697"/>
      <c r="F342" s="332">
        <f t="shared" si="13"/>
        <v>0</v>
      </c>
      <c r="G342" s="726"/>
      <c r="H342" s="333"/>
      <c r="I342" s="713"/>
    </row>
    <row r="343" spans="1:11" ht="15.75" x14ac:dyDescent="0.25">
      <c r="A343" s="701"/>
      <c r="B343" s="389"/>
      <c r="C343" s="424"/>
      <c r="D343" s="696"/>
      <c r="E343" s="697"/>
      <c r="F343" s="332">
        <f t="shared" si="13"/>
        <v>0</v>
      </c>
      <c r="G343" s="726"/>
      <c r="H343" s="333"/>
      <c r="I343" s="713"/>
    </row>
    <row r="344" spans="1:11" ht="15.75" x14ac:dyDescent="0.25">
      <c r="A344" s="701"/>
      <c r="B344" s="389"/>
      <c r="C344" s="424"/>
      <c r="D344" s="696"/>
      <c r="E344" s="697"/>
      <c r="F344" s="332">
        <f t="shared" si="13"/>
        <v>0</v>
      </c>
      <c r="G344" s="726"/>
      <c r="H344" s="333"/>
      <c r="I344" s="713"/>
    </row>
    <row r="345" spans="1:11" ht="15.75" x14ac:dyDescent="0.25">
      <c r="A345" s="701"/>
      <c r="B345" s="330"/>
      <c r="C345" s="425"/>
      <c r="D345" s="696"/>
      <c r="E345" s="697"/>
      <c r="F345" s="332">
        <f t="shared" si="13"/>
        <v>0</v>
      </c>
      <c r="G345" s="726"/>
      <c r="H345" s="334"/>
      <c r="I345" s="713"/>
    </row>
    <row r="346" spans="1:11" ht="15.75" x14ac:dyDescent="0.25">
      <c r="A346" s="701"/>
      <c r="B346" s="330"/>
      <c r="C346" s="425"/>
      <c r="D346" s="696"/>
      <c r="E346" s="697"/>
      <c r="F346" s="332">
        <f t="shared" si="13"/>
        <v>0</v>
      </c>
      <c r="G346" s="726"/>
      <c r="H346" s="334"/>
      <c r="I346" s="713"/>
    </row>
    <row r="347" spans="1:11" ht="15.75" x14ac:dyDescent="0.25">
      <c r="A347" s="701"/>
      <c r="B347" s="396"/>
      <c r="C347" s="426"/>
      <c r="D347" s="696"/>
      <c r="E347" s="697"/>
      <c r="F347" s="332">
        <f t="shared" si="13"/>
        <v>0</v>
      </c>
      <c r="G347" s="726"/>
      <c r="H347" s="334"/>
      <c r="I347" s="713"/>
    </row>
    <row r="348" spans="1:11" ht="16.5" thickBot="1" x14ac:dyDescent="0.3">
      <c r="A348" s="702"/>
      <c r="B348" s="335"/>
      <c r="C348" s="427"/>
      <c r="D348" s="778"/>
      <c r="E348" s="779"/>
      <c r="F348" s="337">
        <f t="shared" si="13"/>
        <v>0</v>
      </c>
      <c r="G348" s="769"/>
      <c r="H348" s="350"/>
      <c r="I348" s="714"/>
    </row>
    <row r="349" spans="1:11" x14ac:dyDescent="0.25">
      <c r="A349" s="304"/>
      <c r="B349" s="304"/>
      <c r="C349" s="304"/>
      <c r="D349" s="303"/>
      <c r="E349" s="303"/>
      <c r="F349" s="303"/>
      <c r="G349" s="303"/>
      <c r="H349" s="303"/>
      <c r="I349" s="303"/>
      <c r="J349" s="303"/>
      <c r="K349" s="303"/>
    </row>
    <row r="350" spans="1:11" ht="15.75" x14ac:dyDescent="0.25">
      <c r="A350" s="428" t="s">
        <v>739</v>
      </c>
      <c r="B350" s="429">
        <f>ROUND((G96+G113+G130+G147+G154+G180+G206+G232+G258+G276+G294+G312),2)</f>
        <v>0</v>
      </c>
      <c r="C350" s="304"/>
      <c r="D350" s="303"/>
      <c r="E350" s="303"/>
      <c r="F350" s="303"/>
      <c r="G350" s="303"/>
      <c r="H350" s="303"/>
      <c r="I350" s="303"/>
      <c r="J350" s="303"/>
      <c r="K350" s="303"/>
    </row>
    <row r="351" spans="1:11" ht="16.5" thickBot="1" x14ac:dyDescent="0.3">
      <c r="A351" s="428" t="s">
        <v>740</v>
      </c>
      <c r="B351" s="430">
        <f>ROUND(G338,2)</f>
        <v>0</v>
      </c>
      <c r="C351" s="304"/>
      <c r="D351" s="303"/>
      <c r="E351" s="303"/>
      <c r="F351" s="309"/>
      <c r="G351" s="309"/>
      <c r="H351" s="309"/>
      <c r="I351" s="309"/>
      <c r="J351" s="303"/>
      <c r="K351" s="303"/>
    </row>
    <row r="352" spans="1:11" ht="15.75" x14ac:dyDescent="0.25">
      <c r="A352" s="428" t="s">
        <v>741</v>
      </c>
      <c r="B352" s="431">
        <f>B350+B351</f>
        <v>0</v>
      </c>
      <c r="C352" s="304"/>
      <c r="D352" s="303"/>
      <c r="E352" s="303"/>
      <c r="F352" s="309"/>
      <c r="G352" s="309"/>
      <c r="H352" s="309"/>
      <c r="I352" s="309"/>
      <c r="J352" s="303"/>
      <c r="K352" s="303"/>
    </row>
    <row r="353" spans="1:15" ht="16.5" thickBot="1" x14ac:dyDescent="0.3">
      <c r="A353" s="432" t="s">
        <v>710</v>
      </c>
      <c r="B353" s="433">
        <f>+H173+H199+H225+H251+H331</f>
        <v>0</v>
      </c>
      <c r="C353" s="304"/>
      <c r="D353" s="303"/>
      <c r="E353" s="303"/>
      <c r="F353" s="309"/>
      <c r="G353" s="309"/>
      <c r="H353" s="309"/>
      <c r="I353" s="309"/>
      <c r="J353" s="303"/>
      <c r="K353" s="303"/>
    </row>
    <row r="354" spans="1:15" ht="16.5" thickBot="1" x14ac:dyDescent="0.3">
      <c r="A354" s="428" t="s">
        <v>742</v>
      </c>
      <c r="B354" s="434">
        <f>B352+B353</f>
        <v>0</v>
      </c>
      <c r="C354" s="800" t="s">
        <v>743</v>
      </c>
      <c r="D354" s="800"/>
      <c r="E354" s="800"/>
      <c r="F354" s="309"/>
      <c r="G354" s="309"/>
      <c r="H354" s="309"/>
      <c r="I354" s="309"/>
      <c r="J354" s="303"/>
      <c r="K354" s="303"/>
    </row>
    <row r="355" spans="1:15" ht="16.5" thickBot="1" x14ac:dyDescent="0.3">
      <c r="A355" s="435" t="s">
        <v>744</v>
      </c>
      <c r="B355" s="436">
        <f>ROUND('SUBMISSION FORM'!D77,2)</f>
        <v>0</v>
      </c>
      <c r="C355" s="800"/>
      <c r="D355" s="800"/>
      <c r="E355" s="800"/>
      <c r="F355" s="303"/>
      <c r="G355" s="303"/>
      <c r="H355" s="303"/>
      <c r="I355" s="303"/>
      <c r="J355" s="303"/>
      <c r="K355" s="303"/>
    </row>
    <row r="356" spans="1:15" x14ac:dyDescent="0.25">
      <c r="A356" s="437"/>
      <c r="B356" s="304"/>
      <c r="C356" s="304"/>
      <c r="D356" s="303"/>
      <c r="E356" s="303"/>
      <c r="F356" s="303"/>
      <c r="G356" s="303"/>
      <c r="H356" s="303"/>
      <c r="I356" s="303"/>
      <c r="J356" s="303"/>
      <c r="K356" s="303"/>
    </row>
    <row r="357" spans="1:15" ht="15.75" thickBot="1" x14ac:dyDescent="0.3">
      <c r="A357" s="437"/>
      <c r="B357" s="304"/>
      <c r="C357" s="304"/>
      <c r="D357" s="303"/>
      <c r="E357" s="303"/>
      <c r="F357" s="303"/>
      <c r="G357" s="303"/>
      <c r="H357" s="303"/>
      <c r="I357" s="303"/>
      <c r="J357" s="303"/>
      <c r="K357" s="303"/>
    </row>
    <row r="358" spans="1:15" ht="16.5" thickBot="1" x14ac:dyDescent="0.3">
      <c r="A358" s="438" t="s">
        <v>745</v>
      </c>
      <c r="B358" s="466">
        <f>'SUBMISSION FORM'!B44:E44</f>
        <v>0</v>
      </c>
      <c r="C358" s="303"/>
      <c r="D358" s="303"/>
      <c r="E358" s="303"/>
      <c r="F358" s="304"/>
      <c r="G358" s="304"/>
      <c r="H358" s="304"/>
      <c r="I358" s="303"/>
      <c r="J358" s="303"/>
      <c r="K358" s="303"/>
      <c r="L358" s="303"/>
      <c r="M358" s="303"/>
      <c r="N358" s="303"/>
      <c r="O358" s="303"/>
    </row>
    <row r="359" spans="1:15" ht="16.5" thickBot="1" x14ac:dyDescent="0.3">
      <c r="A359" s="439" t="s">
        <v>746</v>
      </c>
      <c r="B359" s="440"/>
      <c r="C359" s="303"/>
      <c r="D359" s="303"/>
      <c r="E359" s="303"/>
      <c r="F359" s="304"/>
      <c r="G359" s="304"/>
      <c r="H359" s="304"/>
      <c r="I359" s="303"/>
      <c r="J359" s="303"/>
      <c r="K359" s="303"/>
      <c r="L359" s="303"/>
      <c r="M359" s="303"/>
      <c r="N359" s="303"/>
      <c r="O359" s="303"/>
    </row>
    <row r="360" spans="1:15" ht="33" thickBot="1" x14ac:dyDescent="0.3">
      <c r="A360" s="438" t="s">
        <v>747</v>
      </c>
      <c r="B360" s="441" t="e">
        <f>(('SUBMISSION FORM'!D56+'SUBMISSION FORM'!D57)/B358)/B359</f>
        <v>#DIV/0!</v>
      </c>
      <c r="C360" s="789" t="s">
        <v>748</v>
      </c>
      <c r="D360" s="790"/>
      <c r="E360" s="790"/>
      <c r="F360" s="304"/>
      <c r="G360" s="304"/>
      <c r="H360" s="304"/>
      <c r="I360" s="303"/>
      <c r="J360" s="303"/>
      <c r="K360" s="303"/>
      <c r="L360" s="303"/>
      <c r="M360" s="303"/>
      <c r="N360" s="303"/>
      <c r="O360" s="303"/>
    </row>
    <row r="361" spans="1:15" ht="17.25" customHeight="1" thickBot="1" x14ac:dyDescent="0.3">
      <c r="A361" s="442" t="s">
        <v>749</v>
      </c>
      <c r="B361" s="443">
        <f>SUM('SUBMISSION FORM'!C64:C67)</f>
        <v>0</v>
      </c>
      <c r="C361" s="789" t="s">
        <v>750</v>
      </c>
      <c r="D361" s="790"/>
      <c r="E361" s="790"/>
      <c r="F361" s="790"/>
      <c r="G361" s="304"/>
      <c r="H361" s="304"/>
      <c r="I361" s="303"/>
      <c r="J361" s="303"/>
      <c r="K361" s="303"/>
      <c r="L361" s="303"/>
      <c r="M361" s="303"/>
      <c r="N361" s="303"/>
      <c r="O361" s="303"/>
    </row>
    <row r="362" spans="1:15" ht="16.5" customHeight="1" thickBot="1" x14ac:dyDescent="0.3">
      <c r="A362" s="438" t="s">
        <v>751</v>
      </c>
      <c r="B362" s="444" t="e">
        <f>('SUBMISSION FORM'!D68+B361)/B358</f>
        <v>#DIV/0!</v>
      </c>
      <c r="C362" s="789" t="s">
        <v>752</v>
      </c>
      <c r="D362" s="790"/>
      <c r="E362" s="790"/>
      <c r="F362" s="304"/>
      <c r="G362" s="304"/>
      <c r="H362" s="304"/>
      <c r="I362" s="303"/>
      <c r="J362" s="303"/>
      <c r="K362" s="303"/>
      <c r="L362" s="303"/>
      <c r="M362" s="303"/>
      <c r="N362" s="303"/>
      <c r="O362" s="303"/>
    </row>
    <row r="363" spans="1:15" ht="17.25" thickBot="1" x14ac:dyDescent="0.3">
      <c r="A363" s="438" t="s">
        <v>753</v>
      </c>
      <c r="B363" s="577" t="e">
        <f>'SUBMISSION FORM'!D69/B358</f>
        <v>#DIV/0!</v>
      </c>
      <c r="C363" s="789" t="s">
        <v>754</v>
      </c>
      <c r="D363" s="790"/>
      <c r="E363" s="790"/>
      <c r="F363" s="304"/>
      <c r="G363" s="304"/>
      <c r="H363" s="304"/>
      <c r="I363" s="303"/>
      <c r="J363" s="303"/>
      <c r="K363" s="303"/>
      <c r="L363" s="303"/>
      <c r="M363" s="303"/>
      <c r="N363" s="303"/>
      <c r="O363" s="303"/>
    </row>
    <row r="364" spans="1:15" ht="16.5" thickBot="1" x14ac:dyDescent="0.3">
      <c r="A364" s="438" t="s">
        <v>755</v>
      </c>
      <c r="B364" s="444" t="e">
        <f>'SUBMISSION FORM'!D77/'SUBMISSION FORM'!B44:E44</f>
        <v>#DIV/0!</v>
      </c>
      <c r="C364" s="445"/>
      <c r="D364" s="309"/>
      <c r="E364" s="309"/>
      <c r="F364" s="304"/>
      <c r="G364" s="304"/>
      <c r="H364" s="304"/>
      <c r="I364" s="303"/>
      <c r="J364" s="303"/>
      <c r="K364" s="303"/>
      <c r="L364" s="303"/>
      <c r="M364" s="303"/>
      <c r="N364" s="303"/>
      <c r="O364" s="303"/>
    </row>
    <row r="365" spans="1:15" ht="16.5" thickBot="1" x14ac:dyDescent="0.3">
      <c r="A365" s="438" t="s">
        <v>756</v>
      </c>
      <c r="B365" s="444" t="e">
        <f>B364/B359</f>
        <v>#DIV/0!</v>
      </c>
      <c r="C365" s="445"/>
      <c r="D365" s="309"/>
      <c r="E365" s="309"/>
      <c r="F365" s="304"/>
      <c r="G365" s="304"/>
      <c r="H365" s="304"/>
      <c r="I365" s="303"/>
      <c r="J365" s="303"/>
      <c r="K365" s="303"/>
      <c r="L365" s="303"/>
      <c r="M365" s="303"/>
      <c r="N365" s="303"/>
      <c r="O365" s="303"/>
    </row>
    <row r="366" spans="1:15" x14ac:dyDescent="0.25">
      <c r="A366" s="313"/>
      <c r="B366" s="315"/>
      <c r="C366" s="303"/>
      <c r="D366" s="303"/>
      <c r="E366" s="303"/>
      <c r="F366" s="304"/>
      <c r="G366" s="304"/>
      <c r="H366" s="304"/>
      <c r="I366" s="303"/>
      <c r="J366" s="303"/>
      <c r="K366" s="303"/>
      <c r="L366" s="303"/>
      <c r="M366" s="303"/>
      <c r="N366" s="303"/>
      <c r="O366" s="303"/>
    </row>
    <row r="367" spans="1:15" ht="15.75" x14ac:dyDescent="0.25">
      <c r="A367" s="446" t="s">
        <v>757</v>
      </c>
      <c r="B367" s="447"/>
      <c r="C367" s="447"/>
      <c r="D367" s="447"/>
      <c r="E367" s="447"/>
      <c r="F367" s="447"/>
      <c r="G367" s="447"/>
      <c r="H367" s="447"/>
      <c r="I367" s="447"/>
      <c r="J367" s="447"/>
      <c r="K367" s="447"/>
      <c r="L367" s="303"/>
      <c r="M367" s="303"/>
      <c r="N367" s="303"/>
      <c r="O367" s="303"/>
    </row>
    <row r="368" spans="1:15" x14ac:dyDescent="0.25">
      <c r="A368" s="448" t="s">
        <v>758</v>
      </c>
      <c r="B368" s="447"/>
      <c r="C368" s="447"/>
      <c r="D368" s="447"/>
      <c r="E368" s="447"/>
      <c r="F368" s="447"/>
      <c r="G368" s="447"/>
      <c r="H368" s="447"/>
      <c r="I368" s="447"/>
      <c r="J368" s="447"/>
      <c r="K368" s="447"/>
      <c r="L368" s="303"/>
      <c r="M368" s="303"/>
      <c r="N368" s="303"/>
      <c r="O368" s="303"/>
    </row>
    <row r="369" spans="1:15" x14ac:dyDescent="0.25">
      <c r="A369" s="448"/>
      <c r="B369" s="447"/>
      <c r="C369" s="447"/>
      <c r="D369" s="447"/>
      <c r="E369" s="447"/>
      <c r="F369" s="447"/>
      <c r="G369" s="447"/>
      <c r="H369" s="447"/>
      <c r="I369" s="447"/>
      <c r="J369" s="447"/>
      <c r="K369" s="447"/>
      <c r="L369" s="303"/>
      <c r="M369" s="303"/>
      <c r="N369" s="303"/>
      <c r="O369" s="303"/>
    </row>
    <row r="370" spans="1:15" ht="15.75" thickBot="1" x14ac:dyDescent="0.3">
      <c r="A370" s="449" t="s">
        <v>759</v>
      </c>
      <c r="B370" s="303"/>
      <c r="C370" s="303"/>
      <c r="D370" s="303"/>
      <c r="E370" s="303"/>
      <c r="F370" s="303"/>
      <c r="G370" s="303"/>
      <c r="H370" s="303"/>
      <c r="I370" s="303"/>
      <c r="J370" s="303"/>
      <c r="K370" s="303"/>
      <c r="L370" s="303"/>
      <c r="M370" s="303"/>
      <c r="N370" s="303"/>
      <c r="O370" s="303"/>
    </row>
    <row r="371" spans="1:15" ht="15.75" thickBot="1" x14ac:dyDescent="0.3">
      <c r="A371" s="303"/>
      <c r="B371" s="307"/>
      <c r="C371" s="791" t="s">
        <v>760</v>
      </c>
      <c r="D371" s="792"/>
      <c r="E371" s="450"/>
      <c r="F371" s="303"/>
      <c r="G371" s="303"/>
      <c r="H371" s="303"/>
      <c r="I371" s="303"/>
      <c r="J371" s="303"/>
      <c r="K371" s="303"/>
      <c r="L371" s="303"/>
      <c r="M371" s="303"/>
      <c r="N371" s="303"/>
      <c r="O371" s="303"/>
    </row>
    <row r="372" spans="1:15" x14ac:dyDescent="0.25">
      <c r="A372" s="303"/>
      <c r="B372" s="303"/>
      <c r="C372" s="303"/>
      <c r="D372" s="303"/>
      <c r="E372" s="303"/>
      <c r="F372" s="303"/>
      <c r="G372" s="303"/>
      <c r="H372" s="303"/>
      <c r="I372" s="303"/>
      <c r="J372" s="303"/>
      <c r="K372" s="303"/>
      <c r="L372" s="303"/>
      <c r="M372" s="303"/>
      <c r="N372" s="303"/>
      <c r="O372" s="303"/>
    </row>
    <row r="373" spans="1:15" ht="15.75" thickBot="1" x14ac:dyDescent="0.3">
      <c r="A373" s="303" t="s">
        <v>761</v>
      </c>
      <c r="B373" s="303"/>
      <c r="C373" s="303"/>
      <c r="D373" s="303"/>
      <c r="E373" s="303"/>
      <c r="F373" s="303"/>
      <c r="G373" s="303"/>
      <c r="H373" s="303"/>
      <c r="I373" s="303"/>
      <c r="J373" s="303"/>
      <c r="K373" s="303"/>
      <c r="L373" s="303"/>
      <c r="M373" s="303"/>
      <c r="N373" s="303"/>
      <c r="O373" s="303"/>
    </row>
    <row r="374" spans="1:15" ht="15.75" thickBot="1" x14ac:dyDescent="0.3">
      <c r="A374" s="303"/>
      <c r="B374" s="307"/>
      <c r="C374" s="303" t="s">
        <v>760</v>
      </c>
      <c r="D374" s="303"/>
      <c r="E374" s="303"/>
      <c r="F374" s="303"/>
      <c r="G374" s="303"/>
      <c r="H374" s="303"/>
      <c r="I374" s="303"/>
      <c r="J374" s="303"/>
      <c r="K374" s="303"/>
      <c r="L374" s="303"/>
      <c r="M374" s="303"/>
      <c r="N374" s="303"/>
      <c r="O374" s="303"/>
    </row>
    <row r="376" spans="1:15" ht="15.75" thickBot="1" x14ac:dyDescent="0.3">
      <c r="A376" s="305" t="s">
        <v>762</v>
      </c>
    </row>
    <row r="377" spans="1:15" ht="15.75" thickBot="1" x14ac:dyDescent="0.3">
      <c r="B377" s="451"/>
      <c r="C377" s="303" t="s">
        <v>760</v>
      </c>
    </row>
    <row r="378" spans="1:15" x14ac:dyDescent="0.25">
      <c r="B378" s="452"/>
      <c r="C378" s="303"/>
    </row>
    <row r="379" spans="1:15" ht="15.75" thickBot="1" x14ac:dyDescent="0.3">
      <c r="A379" s="305" t="s">
        <v>763</v>
      </c>
    </row>
    <row r="380" spans="1:15" ht="15.75" thickBot="1" x14ac:dyDescent="0.3">
      <c r="B380" s="451"/>
      <c r="C380" s="303" t="s">
        <v>760</v>
      </c>
    </row>
    <row r="381" spans="1:15" x14ac:dyDescent="0.25">
      <c r="B381" s="452"/>
      <c r="C381" s="303"/>
    </row>
    <row r="382" spans="1:15" ht="15.75" x14ac:dyDescent="0.25">
      <c r="A382" s="453" t="s">
        <v>764</v>
      </c>
    </row>
    <row r="383" spans="1:15" ht="26.25" customHeight="1" thickBot="1" x14ac:dyDescent="0.3">
      <c r="A383" s="793" t="s">
        <v>765</v>
      </c>
      <c r="B383" s="794"/>
      <c r="C383" s="794"/>
      <c r="D383" s="794"/>
      <c r="E383" s="794"/>
      <c r="F383" s="794"/>
      <c r="G383" s="329"/>
      <c r="H383" s="328"/>
      <c r="I383" s="328"/>
      <c r="J383" s="328"/>
      <c r="K383" s="328"/>
      <c r="L383" s="328"/>
      <c r="M383" s="328"/>
      <c r="N383" s="328"/>
      <c r="O383" s="328"/>
    </row>
    <row r="384" spans="1:15" ht="44.25" customHeight="1" thickBot="1" x14ac:dyDescent="0.3">
      <c r="A384" s="328" t="s">
        <v>766</v>
      </c>
      <c r="B384" s="329"/>
      <c r="C384" s="328" t="s">
        <v>767</v>
      </c>
      <c r="D384" s="795"/>
      <c r="E384" s="796"/>
      <c r="F384" s="797"/>
      <c r="G384" s="454"/>
      <c r="H384" s="343"/>
      <c r="I384" s="343"/>
    </row>
    <row r="385" spans="1:10" x14ac:dyDescent="0.25">
      <c r="A385" s="798" t="s">
        <v>768</v>
      </c>
      <c r="B385" s="791"/>
      <c r="C385" s="447" t="s">
        <v>769</v>
      </c>
      <c r="D385" s="447" t="s">
        <v>770</v>
      </c>
      <c r="E385" s="447"/>
      <c r="F385" s="447" t="s">
        <v>771</v>
      </c>
      <c r="G385" s="303"/>
      <c r="H385" s="303"/>
      <c r="I385" s="303"/>
      <c r="J385" s="303"/>
    </row>
    <row r="386" spans="1:10" x14ac:dyDescent="0.25">
      <c r="A386" s="799"/>
      <c r="B386" s="799"/>
      <c r="C386" s="455"/>
      <c r="D386" s="456"/>
      <c r="E386" s="456"/>
      <c r="F386" s="455"/>
      <c r="G386" s="303"/>
      <c r="H386" s="303"/>
      <c r="I386" s="303"/>
      <c r="J386" s="303"/>
    </row>
    <row r="387" spans="1:10" x14ac:dyDescent="0.25">
      <c r="A387" s="799"/>
      <c r="B387" s="799"/>
      <c r="C387" s="455"/>
      <c r="D387" s="456"/>
      <c r="E387" s="456"/>
      <c r="F387" s="455"/>
      <c r="G387" s="303"/>
      <c r="H387" s="303"/>
      <c r="I387" s="303"/>
      <c r="J387" s="303"/>
    </row>
    <row r="388" spans="1:10" x14ac:dyDescent="0.25">
      <c r="A388" s="799"/>
      <c r="B388" s="799"/>
      <c r="C388" s="455"/>
      <c r="D388" s="456"/>
      <c r="E388" s="456"/>
      <c r="F388" s="455"/>
      <c r="G388" s="303"/>
      <c r="H388" s="303"/>
      <c r="I388" s="303"/>
      <c r="J388" s="303"/>
    </row>
    <row r="389" spans="1:10" x14ac:dyDescent="0.25">
      <c r="A389" s="799"/>
      <c r="B389" s="799"/>
      <c r="C389" s="455"/>
      <c r="D389" s="456"/>
      <c r="E389" s="456"/>
      <c r="F389" s="455"/>
      <c r="G389" s="303"/>
      <c r="H389" s="303"/>
      <c r="I389" s="303"/>
      <c r="J389" s="303"/>
    </row>
    <row r="390" spans="1:10" x14ac:dyDescent="0.25">
      <c r="A390" s="799"/>
      <c r="B390" s="799"/>
      <c r="C390" s="455"/>
      <c r="D390" s="456"/>
      <c r="E390" s="456"/>
      <c r="F390" s="455"/>
      <c r="G390" s="303"/>
      <c r="H390" s="303"/>
      <c r="I390" s="303"/>
      <c r="J390" s="303"/>
    </row>
    <row r="391" spans="1:10" x14ac:dyDescent="0.25">
      <c r="A391" s="799"/>
      <c r="B391" s="799"/>
      <c r="C391" s="455"/>
      <c r="D391" s="456"/>
      <c r="E391" s="456"/>
      <c r="F391" s="455"/>
      <c r="G391" s="303"/>
      <c r="H391" s="303"/>
      <c r="I391" s="303"/>
      <c r="J391" s="303"/>
    </row>
    <row r="392" spans="1:10" x14ac:dyDescent="0.25">
      <c r="A392" s="799"/>
      <c r="B392" s="799"/>
      <c r="C392" s="455"/>
      <c r="D392" s="456"/>
      <c r="E392" s="456"/>
      <c r="F392" s="455"/>
      <c r="G392" s="303"/>
      <c r="H392" s="303"/>
      <c r="I392" s="303"/>
      <c r="J392" s="303"/>
    </row>
    <row r="393" spans="1:10" x14ac:dyDescent="0.25">
      <c r="A393" s="799"/>
      <c r="B393" s="799"/>
      <c r="C393" s="455"/>
      <c r="D393" s="456"/>
      <c r="E393" s="456"/>
      <c r="F393" s="455"/>
      <c r="G393" s="303"/>
      <c r="H393" s="303"/>
      <c r="I393" s="303"/>
      <c r="J393" s="303"/>
    </row>
    <row r="394" spans="1:10" x14ac:dyDescent="0.25">
      <c r="A394" s="799"/>
      <c r="B394" s="799"/>
      <c r="C394" s="455"/>
      <c r="D394" s="456"/>
      <c r="E394" s="456"/>
      <c r="F394" s="455"/>
    </row>
    <row r="395" spans="1:10" x14ac:dyDescent="0.25">
      <c r="A395" s="799"/>
      <c r="B395" s="799"/>
      <c r="C395" s="455"/>
      <c r="D395" s="456"/>
      <c r="E395" s="456"/>
      <c r="F395" s="455"/>
    </row>
    <row r="396" spans="1:10" x14ac:dyDescent="0.25">
      <c r="A396" s="799"/>
      <c r="B396" s="799"/>
      <c r="C396" s="455"/>
      <c r="D396" s="456"/>
      <c r="E396" s="456"/>
      <c r="F396" s="455"/>
    </row>
    <row r="397" spans="1:10" x14ac:dyDescent="0.25">
      <c r="A397" s="799"/>
      <c r="B397" s="799"/>
      <c r="C397" s="455"/>
      <c r="D397" s="456"/>
      <c r="E397" s="456"/>
      <c r="F397" s="455"/>
    </row>
    <row r="398" spans="1:10" x14ac:dyDescent="0.25">
      <c r="A398" s="799"/>
      <c r="B398" s="799"/>
      <c r="C398" s="455"/>
      <c r="D398" s="456"/>
      <c r="E398" s="456"/>
      <c r="F398" s="455"/>
    </row>
    <row r="399" spans="1:10" x14ac:dyDescent="0.25">
      <c r="A399" s="799"/>
      <c r="B399" s="799"/>
      <c r="C399" s="455"/>
      <c r="D399" s="456"/>
      <c r="E399" s="456"/>
      <c r="F399" s="455"/>
    </row>
    <row r="400" spans="1:10" x14ac:dyDescent="0.25">
      <c r="A400" s="799"/>
      <c r="B400" s="799"/>
      <c r="C400" s="455"/>
      <c r="D400" s="456"/>
      <c r="E400" s="456"/>
      <c r="F400" s="455"/>
    </row>
    <row r="401" spans="1:6" x14ac:dyDescent="0.25">
      <c r="A401" s="799"/>
      <c r="B401" s="799"/>
      <c r="C401" s="455"/>
      <c r="D401" s="456"/>
      <c r="E401" s="456"/>
      <c r="F401" s="455"/>
    </row>
    <row r="402" spans="1:6" x14ac:dyDescent="0.25">
      <c r="A402" s="799"/>
      <c r="B402" s="799"/>
      <c r="C402" s="455"/>
      <c r="D402" s="456"/>
      <c r="E402" s="456"/>
      <c r="F402" s="455"/>
    </row>
    <row r="403" spans="1:6" x14ac:dyDescent="0.25">
      <c r="A403" s="799"/>
      <c r="B403" s="799"/>
      <c r="C403" s="455"/>
      <c r="D403" s="456"/>
      <c r="E403" s="456"/>
      <c r="F403" s="455"/>
    </row>
    <row r="404" spans="1:6" x14ac:dyDescent="0.25">
      <c r="A404" s="799"/>
      <c r="B404" s="799"/>
      <c r="C404" s="455"/>
      <c r="D404" s="456"/>
      <c r="E404" s="456"/>
      <c r="F404" s="455"/>
    </row>
    <row r="405" spans="1:6" x14ac:dyDescent="0.25">
      <c r="A405" s="799"/>
      <c r="B405" s="799"/>
      <c r="C405" s="455"/>
      <c r="D405" s="456"/>
      <c r="E405" s="456"/>
      <c r="F405" s="455"/>
    </row>
    <row r="406" spans="1:6" x14ac:dyDescent="0.25">
      <c r="A406" s="799"/>
      <c r="B406" s="799"/>
      <c r="C406" s="455"/>
      <c r="D406" s="456"/>
      <c r="E406" s="456"/>
      <c r="F406" s="455"/>
    </row>
    <row r="407" spans="1:6" x14ac:dyDescent="0.25">
      <c r="A407" s="799"/>
      <c r="B407" s="799"/>
      <c r="C407" s="455"/>
      <c r="D407" s="456"/>
      <c r="E407" s="456"/>
      <c r="F407" s="455"/>
    </row>
    <row r="408" spans="1:6" x14ac:dyDescent="0.25">
      <c r="A408" s="799"/>
      <c r="B408" s="799"/>
      <c r="C408" s="455"/>
      <c r="D408" s="456"/>
      <c r="E408" s="456"/>
      <c r="F408" s="455"/>
    </row>
    <row r="409" spans="1:6" x14ac:dyDescent="0.25">
      <c r="A409" s="799"/>
      <c r="B409" s="799"/>
      <c r="C409" s="455"/>
      <c r="D409" s="456"/>
      <c r="E409" s="456"/>
      <c r="F409" s="455"/>
    </row>
    <row r="410" spans="1:6" x14ac:dyDescent="0.25">
      <c r="A410" s="799"/>
      <c r="B410" s="799"/>
      <c r="C410" s="455"/>
      <c r="D410" s="456"/>
      <c r="E410" s="456"/>
      <c r="F410" s="455"/>
    </row>
    <row r="411" spans="1:6" x14ac:dyDescent="0.25">
      <c r="A411" s="799"/>
      <c r="B411" s="799"/>
      <c r="C411" s="455"/>
      <c r="D411" s="456"/>
      <c r="E411" s="456"/>
      <c r="F411" s="455"/>
    </row>
    <row r="412" spans="1:6" x14ac:dyDescent="0.25">
      <c r="A412" s="799"/>
      <c r="B412" s="799"/>
      <c r="C412" s="455"/>
      <c r="D412" s="456"/>
      <c r="E412" s="456"/>
      <c r="F412" s="455"/>
    </row>
    <row r="413" spans="1:6" x14ac:dyDescent="0.25">
      <c r="A413" s="799"/>
      <c r="B413" s="799"/>
      <c r="C413" s="455"/>
      <c r="D413" s="456"/>
      <c r="E413" s="456"/>
      <c r="F413" s="455"/>
    </row>
    <row r="414" spans="1:6" x14ac:dyDescent="0.25">
      <c r="A414" s="799"/>
      <c r="B414" s="799"/>
      <c r="C414" s="455"/>
      <c r="D414" s="456"/>
      <c r="E414" s="456"/>
      <c r="F414" s="455"/>
    </row>
    <row r="415" spans="1:6" x14ac:dyDescent="0.25">
      <c r="A415" s="799"/>
      <c r="B415" s="799"/>
      <c r="C415" s="455"/>
      <c r="D415" s="456"/>
      <c r="E415" s="456"/>
      <c r="F415" s="455"/>
    </row>
    <row r="416" spans="1:6" x14ac:dyDescent="0.25">
      <c r="A416" s="799"/>
      <c r="B416" s="799"/>
      <c r="C416" s="455"/>
      <c r="D416" s="456"/>
      <c r="E416" s="456"/>
      <c r="F416" s="455"/>
    </row>
    <row r="417" spans="1:6" x14ac:dyDescent="0.25">
      <c r="A417" s="799"/>
      <c r="B417" s="799"/>
      <c r="C417" s="455"/>
      <c r="D417" s="456"/>
      <c r="E417" s="456"/>
      <c r="F417" s="455"/>
    </row>
    <row r="418" spans="1:6" x14ac:dyDescent="0.25">
      <c r="A418" s="799"/>
      <c r="B418" s="799"/>
      <c r="C418" s="455"/>
      <c r="D418" s="456"/>
      <c r="E418" s="456"/>
      <c r="F418" s="455"/>
    </row>
    <row r="419" spans="1:6" x14ac:dyDescent="0.25">
      <c r="A419" s="799"/>
      <c r="B419" s="799"/>
      <c r="C419" s="455"/>
      <c r="D419" s="456"/>
      <c r="E419" s="456"/>
      <c r="F419" s="455"/>
    </row>
    <row r="420" spans="1:6" x14ac:dyDescent="0.25">
      <c r="A420" s="799"/>
      <c r="B420" s="799"/>
      <c r="C420" s="455"/>
      <c r="D420" s="456"/>
      <c r="E420" s="456"/>
      <c r="F420" s="455"/>
    </row>
    <row r="421" spans="1:6" x14ac:dyDescent="0.25">
      <c r="A421" s="799"/>
      <c r="B421" s="799"/>
      <c r="C421" s="455"/>
      <c r="D421" s="456"/>
      <c r="E421" s="456"/>
      <c r="F421" s="455"/>
    </row>
    <row r="422" spans="1:6" x14ac:dyDescent="0.25">
      <c r="A422" s="799"/>
      <c r="B422" s="799"/>
      <c r="C422" s="455"/>
      <c r="D422" s="456"/>
      <c r="E422" s="456"/>
      <c r="F422" s="455"/>
    </row>
    <row r="423" spans="1:6" x14ac:dyDescent="0.25">
      <c r="A423" s="799"/>
      <c r="B423" s="799"/>
      <c r="C423" s="455"/>
      <c r="D423" s="456"/>
      <c r="E423" s="456"/>
      <c r="F423" s="455"/>
    </row>
    <row r="424" spans="1:6" ht="15.75" thickBot="1" x14ac:dyDescent="0.3"/>
    <row r="425" spans="1:6" ht="23.25" x14ac:dyDescent="0.35">
      <c r="A425" s="805" t="s">
        <v>772</v>
      </c>
      <c r="B425" s="806"/>
      <c r="C425" s="806"/>
      <c r="D425" s="807"/>
    </row>
    <row r="426" spans="1:6" ht="20.25" x14ac:dyDescent="0.3">
      <c r="A426" s="457"/>
      <c r="B426" s="458" t="s">
        <v>773</v>
      </c>
      <c r="C426" s="808" t="s">
        <v>774</v>
      </c>
      <c r="D426" s="809"/>
    </row>
    <row r="427" spans="1:6" ht="31.5" x14ac:dyDescent="0.25">
      <c r="A427" s="459" t="str">
        <f>'[1]SUBMISSION FORM'!A56</f>
        <v>1.  Conference Meeting Space (including rooms for break-out sessions)</v>
      </c>
      <c r="B427" s="460">
        <f>ROUND('SUBMISSION FORM'!B56,2)</f>
        <v>0</v>
      </c>
      <c r="C427" s="803">
        <f>I96</f>
        <v>0</v>
      </c>
      <c r="D427" s="804"/>
    </row>
    <row r="428" spans="1:6" ht="15.75" x14ac:dyDescent="0.25">
      <c r="A428" s="459" t="str">
        <f>'[1]SUBMISSION FORM'!A57</f>
        <v>2.  Audio-visual Equipment and Services</v>
      </c>
      <c r="B428" s="460">
        <f>ROUND('SUBMISSION FORM'!B57,2)</f>
        <v>0</v>
      </c>
      <c r="C428" s="803">
        <f>I113</f>
        <v>0</v>
      </c>
      <c r="D428" s="804"/>
    </row>
    <row r="429" spans="1:6" ht="15.75" x14ac:dyDescent="0.25">
      <c r="A429" s="459" t="str">
        <f>'[1]SUBMISSION FORM'!A58</f>
        <v>3.  Printing and Distribution</v>
      </c>
      <c r="B429" s="460">
        <f>ROUND('SUBMISSION FORM'!B58,2)</f>
        <v>0</v>
      </c>
      <c r="C429" s="803">
        <f>I130</f>
        <v>0</v>
      </c>
      <c r="D429" s="804"/>
    </row>
    <row r="430" spans="1:6" ht="15.75" x14ac:dyDescent="0.25">
      <c r="A430" s="459" t="str">
        <f>'[1]SUBMISSION FORM'!A59</f>
        <v>4.  Meals Provided by  DOJ</v>
      </c>
      <c r="B430" s="460">
        <f>ROUND('SUBMISSION FORM'!B59,2)</f>
        <v>0</v>
      </c>
      <c r="C430" s="801">
        <v>0</v>
      </c>
      <c r="D430" s="802"/>
    </row>
    <row r="431" spans="1:6" ht="15.75" x14ac:dyDescent="0.25">
      <c r="A431" s="459" t="str">
        <f>'[1]SUBMISSION FORM'!A60</f>
        <v>a.   Breakfast</v>
      </c>
      <c r="B431" s="460">
        <f>ROUND('SUBMISSION FORM'!B60,2)</f>
        <v>0</v>
      </c>
      <c r="C431" s="803">
        <f>IF(I147&gt;0,F147,0)</f>
        <v>0</v>
      </c>
      <c r="D431" s="804"/>
    </row>
    <row r="432" spans="1:6" ht="15.75" x14ac:dyDescent="0.25">
      <c r="A432" s="459" t="str">
        <f>'[1]SUBMISSION FORM'!A61</f>
        <v>b.   Lunch</v>
      </c>
      <c r="B432" s="460">
        <f>ROUND('SUBMISSION FORM'!B61,2)</f>
        <v>0</v>
      </c>
      <c r="C432" s="803">
        <f>IF(I147&gt;0,F148,0)</f>
        <v>0</v>
      </c>
      <c r="D432" s="804"/>
    </row>
    <row r="433" spans="1:4" ht="15.75" x14ac:dyDescent="0.25">
      <c r="A433" s="459" t="str">
        <f>'[1]SUBMISSION FORM'!A62</f>
        <v>c.   Dinner</v>
      </c>
      <c r="B433" s="460">
        <f>ROUND('SUBMISSION FORM'!B62,2)</f>
        <v>0</v>
      </c>
      <c r="C433" s="803">
        <f>IF(I147&gt;0,F149,0)</f>
        <v>0</v>
      </c>
      <c r="D433" s="804"/>
    </row>
    <row r="434" spans="1:4" ht="15.75" x14ac:dyDescent="0.25">
      <c r="A434" s="459" t="str">
        <f>'[1]SUBMISSION FORM'!A63</f>
        <v>5.   Refreshments Provided by DOJ</v>
      </c>
      <c r="B434" s="460">
        <f>ROUND('SUBMISSION FORM'!B63,2)</f>
        <v>0</v>
      </c>
      <c r="C434" s="803">
        <f>IF(I147&gt;0,F150,0)</f>
        <v>0</v>
      </c>
      <c r="D434" s="804"/>
    </row>
    <row r="435" spans="1:4" ht="15.75" x14ac:dyDescent="0.25">
      <c r="A435" s="461" t="str">
        <f>B151</f>
        <v>Less Program Income</v>
      </c>
      <c r="B435" s="460"/>
      <c r="C435" s="803">
        <f>IF(I147&gt;0,F151,0)</f>
        <v>0</v>
      </c>
      <c r="D435" s="804"/>
    </row>
    <row r="436" spans="1:4" ht="15.75" x14ac:dyDescent="0.25">
      <c r="A436" s="459" t="str">
        <f>'[1]SUBMISSION FORM'!A64</f>
        <v>6.   M&amp;IE for Attendees</v>
      </c>
      <c r="B436" s="460">
        <f>ROUND('SUBMISSION FORM'!B64,2)</f>
        <v>0</v>
      </c>
      <c r="C436" s="803">
        <f>I154</f>
        <v>0</v>
      </c>
      <c r="D436" s="804"/>
    </row>
    <row r="437" spans="1:4" ht="15.75" x14ac:dyDescent="0.25">
      <c r="A437" s="459" t="str">
        <f>'[1]SUBMISSION FORM'!A65</f>
        <v>7.   Lodging</v>
      </c>
      <c r="B437" s="460">
        <f>ROUND('SUBMISSION FORM'!B65,2)</f>
        <v>0</v>
      </c>
      <c r="C437" s="803">
        <f>I180</f>
        <v>0</v>
      </c>
      <c r="D437" s="804"/>
    </row>
    <row r="438" spans="1:4" ht="15.75" x14ac:dyDescent="0.25">
      <c r="A438" s="459" t="str">
        <f>'[1]SUBMISSION FORM'!A66</f>
        <v>8.   Common Carrier Transportation</v>
      </c>
      <c r="B438" s="460">
        <f>ROUND('SUBMISSION FORM'!B66,2)</f>
        <v>0</v>
      </c>
      <c r="C438" s="803">
        <f>I206</f>
        <v>0</v>
      </c>
      <c r="D438" s="804"/>
    </row>
    <row r="439" spans="1:4" ht="15.75" x14ac:dyDescent="0.25">
      <c r="A439" s="459" t="str">
        <f>'[1]SUBMISSION FORM'!A67</f>
        <v>9.   Local Transportation</v>
      </c>
      <c r="B439" s="460">
        <f>ROUND('SUBMISSION FORM'!B67,2)</f>
        <v>0</v>
      </c>
      <c r="C439" s="803">
        <f>I232</f>
        <v>0</v>
      </c>
      <c r="D439" s="804"/>
    </row>
    <row r="440" spans="1:4" ht="15.75" x14ac:dyDescent="0.25">
      <c r="A440" s="459" t="str">
        <f>'[1]SUBMISSION FORM'!A68</f>
        <v>10.  Conference Planner - Logistical</v>
      </c>
      <c r="B440" s="460">
        <f>ROUND('SUBMISSION FORM'!B68,2)</f>
        <v>0</v>
      </c>
      <c r="C440" s="803">
        <f>I258</f>
        <v>0</v>
      </c>
      <c r="D440" s="804"/>
    </row>
    <row r="441" spans="1:4" ht="15.75" x14ac:dyDescent="0.25">
      <c r="A441" s="459" t="str">
        <f>'[1]SUBMISSION FORM'!A69</f>
        <v xml:space="preserve">11.  Conference Planner - Programmatic </v>
      </c>
      <c r="B441" s="460">
        <f>ROUND('SUBMISSION FORM'!B69,2)</f>
        <v>0</v>
      </c>
      <c r="C441" s="803">
        <f>I276</f>
        <v>0</v>
      </c>
      <c r="D441" s="804"/>
    </row>
    <row r="442" spans="1:4" ht="31.5" x14ac:dyDescent="0.25">
      <c r="A442" s="459" t="str">
        <f>'[1]SUBMISSION FORM'!A70</f>
        <v>12.  Conference Trainer/Instructor/Presenter/Facilitator</v>
      </c>
      <c r="B442" s="460">
        <f>ROUND('SUBMISSION FORM'!B70,2)</f>
        <v>0</v>
      </c>
      <c r="C442" s="803">
        <f>I294</f>
        <v>0</v>
      </c>
      <c r="D442" s="804"/>
    </row>
    <row r="443" spans="1:4" ht="15.75" x14ac:dyDescent="0.25">
      <c r="A443" s="459" t="str">
        <f>'[1]SUBMISSION FORM'!A71</f>
        <v>13.  Other Costs: (Itemize Below)</v>
      </c>
      <c r="B443" s="460">
        <f>ROUND(SUM('SUBMISSION FORM'!B71:'SUBMISSION FORM'!B76),2)</f>
        <v>0</v>
      </c>
      <c r="C443" s="803">
        <f>I312</f>
        <v>0</v>
      </c>
      <c r="D443" s="804"/>
    </row>
    <row r="444" spans="1:4" ht="16.5" thickBot="1" x14ac:dyDescent="0.3">
      <c r="A444" s="462" t="s">
        <v>775</v>
      </c>
      <c r="B444" s="463">
        <f>ROUND('SUBMISSION FORM'!C77,2)</f>
        <v>0</v>
      </c>
      <c r="C444" s="810">
        <f>I338</f>
        <v>0</v>
      </c>
      <c r="D444" s="811"/>
    </row>
    <row r="445" spans="1:4" ht="19.5" thickBot="1" x14ac:dyDescent="0.35">
      <c r="A445" s="464" t="s">
        <v>776</v>
      </c>
      <c r="B445" s="465">
        <f>SUM(B427:B444)</f>
        <v>0</v>
      </c>
      <c r="C445" s="812">
        <f>SUM(C427:D444)</f>
        <v>0</v>
      </c>
      <c r="D445" s="813"/>
    </row>
    <row r="644" spans="50:50" x14ac:dyDescent="0.25">
      <c r="AX644" s="295" t="s">
        <v>1</v>
      </c>
    </row>
    <row r="645" spans="50:50" x14ac:dyDescent="0.25">
      <c r="AX645" s="295" t="s">
        <v>2</v>
      </c>
    </row>
    <row r="646" spans="50:50" x14ac:dyDescent="0.25">
      <c r="AX646" s="295" t="s">
        <v>545</v>
      </c>
    </row>
  </sheetData>
  <sheetProtection algorithmName="SHA-512" hashValue="rcCcpEX8UmW+XDmKyQ4t1uEB9Mi1qlEWAR1cwvWhhW21WyVT/5GM9Jcs85vint7C8RU+/3HCxVnCBtmqN+ucEQ==" saltValue="mFdUepu0yfyJn7jH7DgPVw==" spinCount="100000" sheet="1" objects="1" scenarios="1" selectLockedCells="1"/>
  <mergeCells count="258">
    <mergeCell ref="C442:D442"/>
    <mergeCell ref="C443:D443"/>
    <mergeCell ref="C444:D444"/>
    <mergeCell ref="C445:D445"/>
    <mergeCell ref="C436:D436"/>
    <mergeCell ref="C437:D437"/>
    <mergeCell ref="C438:D438"/>
    <mergeCell ref="C439:D439"/>
    <mergeCell ref="C440:D440"/>
    <mergeCell ref="C441:D441"/>
    <mergeCell ref="C430:D430"/>
    <mergeCell ref="C431:D431"/>
    <mergeCell ref="C432:D432"/>
    <mergeCell ref="C433:D433"/>
    <mergeCell ref="C434:D434"/>
    <mergeCell ref="C435:D435"/>
    <mergeCell ref="A423:B423"/>
    <mergeCell ref="A425:D425"/>
    <mergeCell ref="C426:D426"/>
    <mergeCell ref="C427:D427"/>
    <mergeCell ref="C428:D428"/>
    <mergeCell ref="C429:D429"/>
    <mergeCell ref="A417:B417"/>
    <mergeCell ref="A418:B418"/>
    <mergeCell ref="A419:B419"/>
    <mergeCell ref="A420:B420"/>
    <mergeCell ref="A421:B421"/>
    <mergeCell ref="A422:B422"/>
    <mergeCell ref="A411:B411"/>
    <mergeCell ref="A412:B412"/>
    <mergeCell ref="A413:B413"/>
    <mergeCell ref="A414:B414"/>
    <mergeCell ref="A415:B415"/>
    <mergeCell ref="A416:B416"/>
    <mergeCell ref="A405:B405"/>
    <mergeCell ref="A406:B406"/>
    <mergeCell ref="A407:B407"/>
    <mergeCell ref="A408:B408"/>
    <mergeCell ref="A409:B409"/>
    <mergeCell ref="A410:B410"/>
    <mergeCell ref="A399:B399"/>
    <mergeCell ref="A400:B400"/>
    <mergeCell ref="A401:B401"/>
    <mergeCell ref="A402:B402"/>
    <mergeCell ref="A403:B403"/>
    <mergeCell ref="A404:B404"/>
    <mergeCell ref="A393:B393"/>
    <mergeCell ref="A394:B394"/>
    <mergeCell ref="A395:B395"/>
    <mergeCell ref="A396:B396"/>
    <mergeCell ref="A397:B397"/>
    <mergeCell ref="A398:B398"/>
    <mergeCell ref="A387:B387"/>
    <mergeCell ref="A388:B388"/>
    <mergeCell ref="A389:B389"/>
    <mergeCell ref="A390:B390"/>
    <mergeCell ref="A391:B391"/>
    <mergeCell ref="A392:B392"/>
    <mergeCell ref="C363:E363"/>
    <mergeCell ref="C371:D371"/>
    <mergeCell ref="A383:F383"/>
    <mergeCell ref="D384:F384"/>
    <mergeCell ref="A385:B385"/>
    <mergeCell ref="A386:B386"/>
    <mergeCell ref="D347:E347"/>
    <mergeCell ref="D348:E348"/>
    <mergeCell ref="C354:E355"/>
    <mergeCell ref="C360:E360"/>
    <mergeCell ref="C361:F361"/>
    <mergeCell ref="C362:E362"/>
    <mergeCell ref="D343:E343"/>
    <mergeCell ref="D344:E344"/>
    <mergeCell ref="D345:E345"/>
    <mergeCell ref="D346:E346"/>
    <mergeCell ref="D334:E334"/>
    <mergeCell ref="D335:E335"/>
    <mergeCell ref="A336:I336"/>
    <mergeCell ref="D337:E337"/>
    <mergeCell ref="A338:A348"/>
    <mergeCell ref="D338:E338"/>
    <mergeCell ref="G338:G348"/>
    <mergeCell ref="I338:I348"/>
    <mergeCell ref="D339:E339"/>
    <mergeCell ref="D340:E340"/>
    <mergeCell ref="I312:I335"/>
    <mergeCell ref="A329:H329"/>
    <mergeCell ref="D330:E330"/>
    <mergeCell ref="A331:A335"/>
    <mergeCell ref="D331:E331"/>
    <mergeCell ref="H331:H335"/>
    <mergeCell ref="D332:E332"/>
    <mergeCell ref="D333:E333"/>
    <mergeCell ref="D341:E341"/>
    <mergeCell ref="D342:E342"/>
    <mergeCell ref="D319:E319"/>
    <mergeCell ref="D320:E320"/>
    <mergeCell ref="D321:E321"/>
    <mergeCell ref="D322:E322"/>
    <mergeCell ref="D323:E323"/>
    <mergeCell ref="D324:E324"/>
    <mergeCell ref="A312:A327"/>
    <mergeCell ref="D312:E312"/>
    <mergeCell ref="G312:G327"/>
    <mergeCell ref="D313:E313"/>
    <mergeCell ref="D314:E314"/>
    <mergeCell ref="D315:E315"/>
    <mergeCell ref="D316:E316"/>
    <mergeCell ref="D317:E317"/>
    <mergeCell ref="D318:E318"/>
    <mergeCell ref="D325:E325"/>
    <mergeCell ref="D326:E326"/>
    <mergeCell ref="D327:E327"/>
    <mergeCell ref="A292:I292"/>
    <mergeCell ref="A294:A309"/>
    <mergeCell ref="G294:G309"/>
    <mergeCell ref="I294:I309"/>
    <mergeCell ref="A310:I310"/>
    <mergeCell ref="D311:E311"/>
    <mergeCell ref="A256:I256"/>
    <mergeCell ref="A258:A273"/>
    <mergeCell ref="G258:G273"/>
    <mergeCell ref="I258:I273"/>
    <mergeCell ref="A274:I274"/>
    <mergeCell ref="A276:A291"/>
    <mergeCell ref="G276:G291"/>
    <mergeCell ref="I276:I291"/>
    <mergeCell ref="A230:I230"/>
    <mergeCell ref="A232:A247"/>
    <mergeCell ref="G232:G247"/>
    <mergeCell ref="I232:I255"/>
    <mergeCell ref="A249:H249"/>
    <mergeCell ref="A251:A255"/>
    <mergeCell ref="H251:H255"/>
    <mergeCell ref="D224:E224"/>
    <mergeCell ref="A225:A229"/>
    <mergeCell ref="D225:E225"/>
    <mergeCell ref="H225:H229"/>
    <mergeCell ref="D226:E226"/>
    <mergeCell ref="D227:E227"/>
    <mergeCell ref="D228:E228"/>
    <mergeCell ref="D229:E229"/>
    <mergeCell ref="A204:I204"/>
    <mergeCell ref="D205:E205"/>
    <mergeCell ref="A206:A221"/>
    <mergeCell ref="D206:E206"/>
    <mergeCell ref="G206:G221"/>
    <mergeCell ref="I206:I229"/>
    <mergeCell ref="D207:E207"/>
    <mergeCell ref="D208:E208"/>
    <mergeCell ref="D209:E209"/>
    <mergeCell ref="D210:E210"/>
    <mergeCell ref="D217:E217"/>
    <mergeCell ref="D218:E218"/>
    <mergeCell ref="D219:E219"/>
    <mergeCell ref="D220:E220"/>
    <mergeCell ref="D221:E221"/>
    <mergeCell ref="A223:H223"/>
    <mergeCell ref="D211:E211"/>
    <mergeCell ref="D212:E212"/>
    <mergeCell ref="D213:E213"/>
    <mergeCell ref="D214:E214"/>
    <mergeCell ref="D215:E215"/>
    <mergeCell ref="D216:E216"/>
    <mergeCell ref="A145:I145"/>
    <mergeCell ref="D134:E134"/>
    <mergeCell ref="D135:E135"/>
    <mergeCell ref="D136:E136"/>
    <mergeCell ref="D137:E137"/>
    <mergeCell ref="D138:E138"/>
    <mergeCell ref="D139:E139"/>
    <mergeCell ref="A178:I178"/>
    <mergeCell ref="A180:A195"/>
    <mergeCell ref="G180:G195"/>
    <mergeCell ref="I180:I203"/>
    <mergeCell ref="A197:H197"/>
    <mergeCell ref="A199:A203"/>
    <mergeCell ref="H199:H203"/>
    <mergeCell ref="A147:A151"/>
    <mergeCell ref="G147:G151"/>
    <mergeCell ref="I147:I151"/>
    <mergeCell ref="A152:I152"/>
    <mergeCell ref="A154:A169"/>
    <mergeCell ref="G154:G169"/>
    <mergeCell ref="I154:I177"/>
    <mergeCell ref="A171:H171"/>
    <mergeCell ref="A173:A177"/>
    <mergeCell ref="H173:H177"/>
    <mergeCell ref="A128:I128"/>
    <mergeCell ref="D129:E129"/>
    <mergeCell ref="A130:A144"/>
    <mergeCell ref="D130:E130"/>
    <mergeCell ref="G130:G144"/>
    <mergeCell ref="I130:I144"/>
    <mergeCell ref="D131:E131"/>
    <mergeCell ref="D132:E132"/>
    <mergeCell ref="D133:E133"/>
    <mergeCell ref="D140:E140"/>
    <mergeCell ref="D141:E141"/>
    <mergeCell ref="D142:E142"/>
    <mergeCell ref="D143:E143"/>
    <mergeCell ref="D144:E144"/>
    <mergeCell ref="A111:I111"/>
    <mergeCell ref="D112:E112"/>
    <mergeCell ref="A113:A127"/>
    <mergeCell ref="D113:E113"/>
    <mergeCell ref="G113:G127"/>
    <mergeCell ref="I113:I127"/>
    <mergeCell ref="D114:E114"/>
    <mergeCell ref="G96:G110"/>
    <mergeCell ref="I96:I110"/>
    <mergeCell ref="D121:E121"/>
    <mergeCell ref="D122:E122"/>
    <mergeCell ref="D123:E123"/>
    <mergeCell ref="D124:E124"/>
    <mergeCell ref="D125:E125"/>
    <mergeCell ref="D126:E126"/>
    <mergeCell ref="D115:E115"/>
    <mergeCell ref="D116:E116"/>
    <mergeCell ref="D117:E117"/>
    <mergeCell ref="D118:E118"/>
    <mergeCell ref="D119:E119"/>
    <mergeCell ref="D120:E120"/>
    <mergeCell ref="D127:E127"/>
    <mergeCell ref="D102:E102"/>
    <mergeCell ref="D103:E103"/>
    <mergeCell ref="D104:E104"/>
    <mergeCell ref="D105:E105"/>
    <mergeCell ref="D106:E106"/>
    <mergeCell ref="D107:E107"/>
    <mergeCell ref="D95:E95"/>
    <mergeCell ref="A96:A110"/>
    <mergeCell ref="D96:E96"/>
    <mergeCell ref="D97:E97"/>
    <mergeCell ref="D98:E98"/>
    <mergeCell ref="D99:E99"/>
    <mergeCell ref="D100:E100"/>
    <mergeCell ref="D101:E101"/>
    <mergeCell ref="D108:E108"/>
    <mergeCell ref="D109:E109"/>
    <mergeCell ref="D110:E110"/>
    <mergeCell ref="A92:I92"/>
    <mergeCell ref="F93:H93"/>
    <mergeCell ref="A94:I94"/>
    <mergeCell ref="B35:I35"/>
    <mergeCell ref="B36:I36"/>
    <mergeCell ref="B37:I37"/>
    <mergeCell ref="A39:D39"/>
    <mergeCell ref="A40:D40"/>
    <mergeCell ref="C43:I46"/>
    <mergeCell ref="A1:O1"/>
    <mergeCell ref="B2:I2"/>
    <mergeCell ref="B3:I3"/>
    <mergeCell ref="A17:B17"/>
    <mergeCell ref="A20:A24"/>
    <mergeCell ref="A33:O33"/>
    <mergeCell ref="F71:H71"/>
    <mergeCell ref="C72:F72"/>
    <mergeCell ref="C90:F90"/>
  </mergeCells>
  <conditionalFormatting sqref="B427:B445">
    <cfRule type="expression" dxfId="9" priority="7">
      <formula>$B427&lt;&gt;$C427</formula>
    </cfRule>
    <cfRule type="expression" dxfId="8" priority="10">
      <formula>$B427=$C427</formula>
    </cfRule>
  </conditionalFormatting>
  <conditionalFormatting sqref="C427:D445">
    <cfRule type="expression" dxfId="7" priority="8">
      <formula>$B427&lt;&gt;$C427</formula>
    </cfRule>
    <cfRule type="expression" dxfId="6" priority="9">
      <formula>$B427=$C427</formula>
    </cfRule>
  </conditionalFormatting>
  <conditionalFormatting sqref="B354">
    <cfRule type="expression" dxfId="5" priority="6">
      <formula>B354&lt;&gt;B355</formula>
    </cfRule>
  </conditionalFormatting>
  <conditionalFormatting sqref="B355">
    <cfRule type="expression" dxfId="4" priority="5">
      <formula>B354&lt;&gt;B355</formula>
    </cfRule>
  </conditionalFormatting>
  <conditionalFormatting sqref="B435:D435">
    <cfRule type="expression" dxfId="3" priority="4">
      <formula>$C435&lt;0</formula>
    </cfRule>
  </conditionalFormatting>
  <conditionalFormatting sqref="B362">
    <cfRule type="cellIs" dxfId="2" priority="3" operator="greaterThan">
      <formula>50</formula>
    </cfRule>
  </conditionalFormatting>
  <conditionalFormatting sqref="B363">
    <cfRule type="cellIs" dxfId="1" priority="2" operator="greaterThan">
      <formula>200</formula>
    </cfRule>
  </conditionalFormatting>
  <conditionalFormatting sqref="B360">
    <cfRule type="cellIs" dxfId="0" priority="1" operator="greaterThan">
      <formula>25</formula>
    </cfRule>
  </conditionalFormatting>
  <dataValidations count="2">
    <dataValidation type="decimal" operator="lessThan" allowBlank="1" showInputMessage="1" showErrorMessage="1" errorTitle="Program Income" error="Program Income will need to be a negative number as it will reduce costs." sqref="C151">
      <formula1>0</formula1>
    </dataValidation>
    <dataValidation type="list" allowBlank="1" showInputMessage="1" showErrorMessage="1" sqref="B6:B14">
      <formula1>$AX$644:$AX$645</formula1>
    </dataValidation>
  </dataValidation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K84"/>
  <sheetViews>
    <sheetView workbookViewId="0">
      <selection activeCell="E43" sqref="E43"/>
    </sheetView>
  </sheetViews>
  <sheetFormatPr defaultRowHeight="12.75" x14ac:dyDescent="0.2"/>
  <cols>
    <col min="1" max="1" width="10.42578125" customWidth="1"/>
    <col min="2" max="2" width="10.5703125" customWidth="1"/>
    <col min="3" max="3" width="20.85546875" customWidth="1"/>
    <col min="4" max="4" width="9.28515625" customWidth="1"/>
    <col min="5" max="5" width="10.85546875" customWidth="1"/>
    <col min="6" max="6" width="15.140625" customWidth="1"/>
    <col min="10" max="10" width="9.140625" customWidth="1"/>
  </cols>
  <sheetData>
    <row r="1" spans="1:11" ht="33.75" x14ac:dyDescent="0.5">
      <c r="A1" s="816" t="s">
        <v>777</v>
      </c>
      <c r="B1" s="816"/>
      <c r="C1" s="816"/>
      <c r="D1" s="816"/>
      <c r="E1" s="816"/>
      <c r="F1" s="816"/>
      <c r="G1" s="816"/>
    </row>
    <row r="2" spans="1:11" ht="20.25" customHeight="1" x14ac:dyDescent="0.25">
      <c r="A2" s="817">
        <f>'SUBMISSION FORM'!B26</f>
        <v>0</v>
      </c>
      <c r="B2" s="817"/>
      <c r="C2" s="817"/>
      <c r="D2" s="817"/>
      <c r="E2" s="817"/>
      <c r="F2" s="817"/>
      <c r="G2" s="817"/>
      <c r="H2" s="817"/>
      <c r="I2" s="817"/>
      <c r="J2" s="467"/>
    </row>
    <row r="3" spans="1:11" ht="20.25" customHeight="1" x14ac:dyDescent="0.25">
      <c r="A3" s="817"/>
      <c r="B3" s="817"/>
      <c r="C3" s="817"/>
      <c r="D3" s="817"/>
      <c r="E3" s="817"/>
      <c r="F3" s="817"/>
      <c r="G3" s="817"/>
      <c r="H3" s="817"/>
      <c r="I3" s="817"/>
      <c r="J3" s="467"/>
    </row>
    <row r="4" spans="1:11" ht="20.25" customHeight="1" x14ac:dyDescent="0.25">
      <c r="A4" s="817"/>
      <c r="B4" s="817"/>
      <c r="C4" s="817"/>
      <c r="D4" s="817"/>
      <c r="E4" s="817"/>
      <c r="F4" s="817"/>
      <c r="G4" s="817"/>
      <c r="H4" s="817"/>
      <c r="I4" s="817"/>
      <c r="J4" s="467"/>
    </row>
    <row r="5" spans="1:11" ht="20.25" customHeight="1" x14ac:dyDescent="0.2">
      <c r="A5" s="817"/>
      <c r="B5" s="817"/>
      <c r="C5" s="817"/>
      <c r="D5" s="817"/>
      <c r="E5" s="817"/>
      <c r="F5" s="817"/>
      <c r="G5" s="817"/>
      <c r="H5" s="817"/>
      <c r="I5" s="817"/>
    </row>
    <row r="8" spans="1:11" ht="21" x14ac:dyDescent="0.2">
      <c r="A8" s="818" t="s">
        <v>778</v>
      </c>
      <c r="B8" s="818"/>
      <c r="C8" s="818"/>
      <c r="D8" s="818"/>
      <c r="E8" s="818"/>
      <c r="F8" s="468"/>
    </row>
    <row r="9" spans="1:11" ht="12.75" customHeight="1" x14ac:dyDescent="0.2">
      <c r="A9" s="819" t="s">
        <v>779</v>
      </c>
      <c r="B9" s="819"/>
      <c r="C9" s="819"/>
      <c r="D9" s="819"/>
      <c r="E9" s="819"/>
      <c r="F9" s="819"/>
      <c r="G9" s="819"/>
    </row>
    <row r="10" spans="1:11" x14ac:dyDescent="0.2">
      <c r="A10" s="819"/>
      <c r="B10" s="819"/>
      <c r="C10" s="819"/>
      <c r="D10" s="819"/>
      <c r="E10" s="819"/>
      <c r="F10" s="819"/>
      <c r="G10" s="819"/>
    </row>
    <row r="11" spans="1:11" x14ac:dyDescent="0.2">
      <c r="A11" s="819"/>
      <c r="B11" s="819"/>
      <c r="C11" s="819"/>
      <c r="D11" s="819"/>
      <c r="E11" s="819"/>
      <c r="F11" s="819"/>
      <c r="G11" s="819"/>
    </row>
    <row r="12" spans="1:11" ht="14.25" customHeight="1" x14ac:dyDescent="0.2">
      <c r="A12" s="819"/>
      <c r="B12" s="819"/>
      <c r="C12" s="819"/>
      <c r="D12" s="819"/>
      <c r="E12" s="819"/>
      <c r="F12" s="819"/>
      <c r="G12" s="819"/>
    </row>
    <row r="13" spans="1:11" ht="17.25" customHeight="1" x14ac:dyDescent="0.2">
      <c r="A13" s="819"/>
      <c r="B13" s="819"/>
      <c r="C13" s="819"/>
      <c r="D13" s="819"/>
      <c r="E13" s="819"/>
      <c r="F13" s="819"/>
      <c r="G13" s="819"/>
    </row>
    <row r="14" spans="1:11" ht="14.25" customHeight="1" x14ac:dyDescent="0.2">
      <c r="A14" s="469"/>
      <c r="B14" s="469"/>
      <c r="C14" s="469"/>
      <c r="D14" s="469"/>
      <c r="E14" s="469"/>
      <c r="F14" s="469"/>
      <c r="G14" s="469"/>
      <c r="H14" s="470"/>
    </row>
    <row r="15" spans="1:11" ht="15.75" x14ac:dyDescent="0.2">
      <c r="A15" s="471"/>
      <c r="B15" s="471"/>
      <c r="C15" s="471"/>
      <c r="D15" s="471"/>
      <c r="E15" s="471"/>
      <c r="F15" s="471"/>
      <c r="G15" s="470"/>
      <c r="H15" s="470"/>
    </row>
    <row r="16" spans="1:11" ht="27" customHeight="1" thickBot="1" x14ac:dyDescent="0.25">
      <c r="A16" s="472"/>
      <c r="B16" s="472"/>
      <c r="C16" s="473"/>
      <c r="D16" s="472"/>
      <c r="E16" s="474"/>
      <c r="F16" s="472"/>
      <c r="G16" s="472"/>
      <c r="H16" s="472"/>
      <c r="I16" s="470"/>
      <c r="J16" s="470"/>
      <c r="K16" s="470"/>
    </row>
    <row r="17" spans="1:10" ht="27" customHeight="1" thickTop="1" x14ac:dyDescent="0.2">
      <c r="A17" s="475"/>
      <c r="B17" s="475"/>
      <c r="C17" s="476" t="s">
        <v>780</v>
      </c>
      <c r="D17" s="475"/>
      <c r="E17" s="477" t="s">
        <v>781</v>
      </c>
      <c r="F17" s="820" t="s">
        <v>782</v>
      </c>
      <c r="G17" s="820"/>
      <c r="H17" s="820"/>
    </row>
    <row r="18" spans="1:10" x14ac:dyDescent="0.2">
      <c r="A18" s="470"/>
      <c r="B18" s="470"/>
      <c r="C18" s="470"/>
      <c r="D18" s="470"/>
      <c r="E18" s="470"/>
      <c r="F18" s="470"/>
      <c r="G18" s="470"/>
      <c r="H18" s="470"/>
    </row>
    <row r="19" spans="1:10" x14ac:dyDescent="0.2">
      <c r="A19" s="478"/>
      <c r="B19" s="478"/>
      <c r="C19" s="478"/>
      <c r="D19" s="478"/>
      <c r="E19" s="478"/>
      <c r="F19" s="478"/>
      <c r="G19" s="478"/>
      <c r="H19" s="478"/>
      <c r="I19" s="479"/>
    </row>
    <row r="20" spans="1:10" x14ac:dyDescent="0.2">
      <c r="A20" s="480" t="s">
        <v>783</v>
      </c>
      <c r="B20" s="479"/>
      <c r="C20" s="479"/>
      <c r="D20" s="479"/>
      <c r="E20" s="479"/>
      <c r="F20" s="479"/>
      <c r="G20" s="479"/>
      <c r="H20" s="479"/>
      <c r="I20" s="479"/>
    </row>
    <row r="21" spans="1:10" x14ac:dyDescent="0.2">
      <c r="A21" s="480"/>
      <c r="B21" s="479"/>
      <c r="C21" s="479"/>
      <c r="D21" s="479"/>
      <c r="E21" s="479"/>
      <c r="F21" s="479"/>
      <c r="G21" s="479"/>
      <c r="H21" s="479"/>
      <c r="I21" s="479"/>
    </row>
    <row r="22" spans="1:10" x14ac:dyDescent="0.2">
      <c r="A22" s="814">
        <f>'SUBMISSION FORM'!B34</f>
        <v>0</v>
      </c>
      <c r="B22" s="815"/>
      <c r="C22" s="815"/>
      <c r="D22" s="815"/>
      <c r="E22" s="815"/>
      <c r="F22" s="815"/>
      <c r="G22" s="815"/>
      <c r="H22" s="815"/>
      <c r="I22" s="815"/>
      <c r="J22" s="481"/>
    </row>
    <row r="23" spans="1:10" x14ac:dyDescent="0.2">
      <c r="A23" s="815"/>
      <c r="B23" s="815"/>
      <c r="C23" s="815"/>
      <c r="D23" s="815"/>
      <c r="E23" s="815"/>
      <c r="F23" s="815"/>
      <c r="G23" s="815"/>
      <c r="H23" s="815"/>
      <c r="I23" s="815"/>
      <c r="J23" s="481"/>
    </row>
    <row r="24" spans="1:10" x14ac:dyDescent="0.2">
      <c r="A24" s="815"/>
      <c r="B24" s="815"/>
      <c r="C24" s="815"/>
      <c r="D24" s="815"/>
      <c r="E24" s="815"/>
      <c r="F24" s="815"/>
      <c r="G24" s="815"/>
      <c r="H24" s="815"/>
      <c r="I24" s="815"/>
      <c r="J24" s="481"/>
    </row>
    <row r="25" spans="1:10" x14ac:dyDescent="0.2">
      <c r="A25" s="815"/>
      <c r="B25" s="815"/>
      <c r="C25" s="815"/>
      <c r="D25" s="815"/>
      <c r="E25" s="815"/>
      <c r="F25" s="815"/>
      <c r="G25" s="815"/>
      <c r="H25" s="815"/>
      <c r="I25" s="815"/>
      <c r="J25" s="481"/>
    </row>
    <row r="26" spans="1:10" x14ac:dyDescent="0.2">
      <c r="A26" s="815"/>
      <c r="B26" s="815"/>
      <c r="C26" s="815"/>
      <c r="D26" s="815"/>
      <c r="E26" s="815"/>
      <c r="F26" s="815"/>
      <c r="G26" s="815"/>
      <c r="H26" s="815"/>
      <c r="I26" s="815"/>
      <c r="J26" s="481"/>
    </row>
    <row r="27" spans="1:10" x14ac:dyDescent="0.2">
      <c r="A27" s="482"/>
      <c r="B27" s="482"/>
      <c r="C27" s="482"/>
      <c r="D27" s="482"/>
      <c r="E27" s="482"/>
      <c r="F27" s="482"/>
      <c r="G27" s="482"/>
      <c r="H27" s="482"/>
      <c r="I27" s="482"/>
      <c r="J27" s="482"/>
    </row>
    <row r="28" spans="1:10" x14ac:dyDescent="0.2">
      <c r="A28" s="483"/>
      <c r="B28" s="483"/>
      <c r="C28" s="483"/>
      <c r="D28" s="483"/>
      <c r="E28" s="483"/>
      <c r="F28" s="483"/>
      <c r="G28" s="483"/>
      <c r="H28" s="483"/>
      <c r="I28" s="483"/>
      <c r="J28" s="482"/>
    </row>
    <row r="29" spans="1:10" ht="18" hidden="1" x14ac:dyDescent="0.25">
      <c r="A29" s="484" t="s">
        <v>784</v>
      </c>
      <c r="B29" s="485"/>
      <c r="C29" s="486"/>
      <c r="D29" s="486"/>
      <c r="E29" s="486"/>
      <c r="F29" s="487"/>
      <c r="G29" s="486"/>
      <c r="H29" s="486"/>
      <c r="I29" s="486"/>
    </row>
    <row r="30" spans="1:10" hidden="1" x14ac:dyDescent="0.2">
      <c r="A30" s="485"/>
      <c r="B30" s="485"/>
      <c r="C30" s="486"/>
      <c r="D30" s="486"/>
      <c r="E30" s="486"/>
      <c r="F30" s="487"/>
      <c r="G30" s="486"/>
      <c r="H30" s="486"/>
      <c r="I30" s="486"/>
    </row>
    <row r="31" spans="1:10" hidden="1" x14ac:dyDescent="0.2">
      <c r="A31" s="485"/>
      <c r="B31" s="485"/>
      <c r="C31" s="486"/>
      <c r="D31" s="486"/>
      <c r="E31" s="486"/>
      <c r="F31" s="487"/>
      <c r="G31" s="486"/>
      <c r="H31" s="486"/>
      <c r="I31" s="486"/>
    </row>
    <row r="32" spans="1:10" hidden="1" x14ac:dyDescent="0.2">
      <c r="A32" s="485"/>
      <c r="B32" s="485"/>
      <c r="C32" s="486"/>
      <c r="D32" s="486"/>
      <c r="E32" s="488"/>
      <c r="F32" s="489"/>
      <c r="G32" s="486"/>
      <c r="H32" s="486"/>
      <c r="I32" s="486"/>
    </row>
    <row r="33" spans="1:9" ht="13.5" hidden="1" thickBot="1" x14ac:dyDescent="0.25">
      <c r="A33" s="490" t="s">
        <v>785</v>
      </c>
      <c r="B33" s="490" t="s">
        <v>786</v>
      </c>
      <c r="C33" s="491" t="s">
        <v>787</v>
      </c>
      <c r="D33" s="491" t="s">
        <v>788</v>
      </c>
      <c r="E33" s="492"/>
      <c r="F33" s="493"/>
      <c r="G33" s="486"/>
      <c r="H33" s="486"/>
      <c r="I33" s="486"/>
    </row>
    <row r="34" spans="1:9" ht="12.75" hidden="1" customHeight="1" x14ac:dyDescent="0.2">
      <c r="A34" s="494" t="s">
        <v>789</v>
      </c>
      <c r="B34" s="494" t="s">
        <v>789</v>
      </c>
      <c r="C34" s="495" t="s">
        <v>790</v>
      </c>
      <c r="D34" s="496" t="s">
        <v>791</v>
      </c>
      <c r="E34" s="497"/>
      <c r="F34" s="498"/>
      <c r="G34" s="486"/>
      <c r="H34" s="486"/>
      <c r="I34" s="486"/>
    </row>
    <row r="35" spans="1:9" x14ac:dyDescent="0.2">
      <c r="A35" s="499"/>
      <c r="B35" s="500"/>
      <c r="C35" s="495"/>
      <c r="D35" s="501"/>
      <c r="E35" s="502"/>
      <c r="F35" s="503"/>
      <c r="G35" s="486"/>
      <c r="H35" s="486"/>
      <c r="I35" s="486"/>
    </row>
    <row r="36" spans="1:9" x14ac:dyDescent="0.2">
      <c r="A36" s="486"/>
      <c r="B36" s="504"/>
      <c r="C36" s="486"/>
      <c r="D36" s="501"/>
      <c r="E36" s="502"/>
      <c r="F36" s="505"/>
      <c r="G36" s="486"/>
      <c r="H36" s="486"/>
      <c r="I36" s="486"/>
    </row>
    <row r="37" spans="1:9" x14ac:dyDescent="0.2">
      <c r="A37" s="504"/>
      <c r="B37" s="504"/>
      <c r="C37" s="500"/>
      <c r="D37" s="501"/>
      <c r="E37" s="502"/>
      <c r="F37" s="505"/>
      <c r="G37" s="486"/>
      <c r="H37" s="486"/>
      <c r="I37" s="486"/>
    </row>
    <row r="38" spans="1:9" x14ac:dyDescent="0.2">
      <c r="A38" s="504"/>
      <c r="B38" s="504"/>
      <c r="C38" s="500"/>
      <c r="D38" s="501"/>
      <c r="E38" s="502"/>
      <c r="F38" s="505"/>
      <c r="G38" s="486"/>
      <c r="H38" s="486"/>
      <c r="I38" s="486"/>
    </row>
    <row r="39" spans="1:9" x14ac:dyDescent="0.2">
      <c r="A39" s="504"/>
      <c r="B39" s="504"/>
      <c r="C39" s="500"/>
      <c r="D39" s="500"/>
      <c r="E39" s="502"/>
      <c r="F39" s="505"/>
      <c r="G39" s="486"/>
      <c r="H39" s="486"/>
      <c r="I39" s="486"/>
    </row>
    <row r="40" spans="1:9" x14ac:dyDescent="0.2">
      <c r="A40" s="504"/>
      <c r="B40" s="504"/>
      <c r="C40" s="500"/>
      <c r="D40" s="500"/>
      <c r="E40" s="502"/>
      <c r="F40" s="505"/>
      <c r="G40" s="486"/>
      <c r="H40" s="486"/>
      <c r="I40" s="486"/>
    </row>
    <row r="41" spans="1:9" x14ac:dyDescent="0.2">
      <c r="A41" s="504"/>
      <c r="B41" s="504"/>
      <c r="C41" s="500"/>
      <c r="D41" s="500"/>
      <c r="E41" s="502"/>
      <c r="F41" s="505"/>
      <c r="G41" s="486"/>
      <c r="H41" s="486"/>
      <c r="I41" s="486"/>
    </row>
    <row r="42" spans="1:9" x14ac:dyDescent="0.2">
      <c r="A42" s="504"/>
      <c r="B42" s="504"/>
      <c r="C42" s="500"/>
      <c r="D42" s="500"/>
      <c r="E42" s="502"/>
      <c r="F42" s="505"/>
      <c r="G42" s="486"/>
      <c r="H42" s="486"/>
      <c r="I42" s="486"/>
    </row>
    <row r="43" spans="1:9" x14ac:dyDescent="0.2">
      <c r="A43" s="504"/>
      <c r="B43" s="504"/>
      <c r="C43" s="500"/>
      <c r="D43" s="500"/>
      <c r="E43" s="502"/>
      <c r="F43" s="505"/>
      <c r="G43" s="486"/>
      <c r="H43" s="486"/>
      <c r="I43" s="486"/>
    </row>
    <row r="44" spans="1:9" x14ac:dyDescent="0.2">
      <c r="A44" s="485"/>
      <c r="B44" s="485"/>
      <c r="C44" s="500"/>
      <c r="D44" s="500"/>
      <c r="E44" s="486"/>
      <c r="F44" s="486"/>
      <c r="G44" s="486"/>
      <c r="H44" s="486"/>
      <c r="I44" s="486"/>
    </row>
    <row r="45" spans="1:9" x14ac:dyDescent="0.2">
      <c r="A45" s="485"/>
      <c r="B45" s="485"/>
      <c r="C45" s="500"/>
      <c r="D45" s="500"/>
      <c r="E45" s="486"/>
      <c r="F45" s="486"/>
      <c r="G45" s="486"/>
      <c r="H45" s="486"/>
      <c r="I45" s="486"/>
    </row>
    <row r="46" spans="1:9" x14ac:dyDescent="0.2">
      <c r="A46" s="485"/>
      <c r="B46" s="485"/>
      <c r="C46" s="500"/>
      <c r="D46" s="500"/>
      <c r="E46" s="486"/>
      <c r="F46" s="486"/>
      <c r="G46" s="486"/>
      <c r="H46" s="486"/>
      <c r="I46" s="486"/>
    </row>
    <row r="47" spans="1:9" x14ac:dyDescent="0.2">
      <c r="A47" s="485"/>
      <c r="B47" s="485"/>
      <c r="C47" s="500"/>
      <c r="D47" s="500"/>
      <c r="E47" s="486"/>
      <c r="F47" s="486"/>
      <c r="G47" s="486"/>
      <c r="H47" s="486"/>
      <c r="I47" s="486"/>
    </row>
    <row r="48" spans="1:9" x14ac:dyDescent="0.2">
      <c r="A48" s="485"/>
      <c r="B48" s="485"/>
      <c r="C48" s="500"/>
      <c r="D48" s="500"/>
      <c r="E48" s="486"/>
      <c r="F48" s="486"/>
      <c r="G48" s="486"/>
      <c r="H48" s="486"/>
      <c r="I48" s="486"/>
    </row>
    <row r="49" spans="1:9" x14ac:dyDescent="0.2">
      <c r="A49" s="485"/>
      <c r="B49" s="485"/>
      <c r="C49" s="500"/>
      <c r="D49" s="500"/>
      <c r="E49" s="486"/>
      <c r="F49" s="486"/>
      <c r="G49" s="486"/>
      <c r="H49" s="486"/>
      <c r="I49" s="486"/>
    </row>
    <row r="50" spans="1:9" x14ac:dyDescent="0.2">
      <c r="A50" s="485"/>
      <c r="B50" s="485"/>
      <c r="C50" s="500"/>
      <c r="D50" s="500"/>
      <c r="E50" s="486"/>
      <c r="F50" s="486"/>
      <c r="G50" s="486"/>
      <c r="H50" s="486"/>
      <c r="I50" s="486"/>
    </row>
    <row r="51" spans="1:9" x14ac:dyDescent="0.2">
      <c r="A51" s="506"/>
      <c r="B51" s="506"/>
      <c r="C51" s="507"/>
      <c r="D51" s="507"/>
    </row>
    <row r="52" spans="1:9" x14ac:dyDescent="0.2">
      <c r="A52" s="506"/>
      <c r="B52" s="506"/>
      <c r="C52" s="507"/>
      <c r="D52" s="507"/>
    </row>
    <row r="53" spans="1:9" x14ac:dyDescent="0.2">
      <c r="A53" s="506"/>
      <c r="B53" s="506"/>
      <c r="C53" s="507"/>
      <c r="D53" s="507"/>
    </row>
    <row r="54" spans="1:9" x14ac:dyDescent="0.2">
      <c r="A54" s="506"/>
      <c r="B54" s="506"/>
      <c r="C54" s="507"/>
      <c r="D54" s="507"/>
    </row>
    <row r="55" spans="1:9" x14ac:dyDescent="0.2">
      <c r="A55" s="506"/>
      <c r="B55" s="506"/>
      <c r="C55" s="507"/>
      <c r="D55" s="507"/>
    </row>
    <row r="56" spans="1:9" x14ac:dyDescent="0.2">
      <c r="A56" s="506"/>
      <c r="B56" s="506"/>
      <c r="C56" s="507"/>
      <c r="D56" s="507"/>
    </row>
    <row r="57" spans="1:9" x14ac:dyDescent="0.2">
      <c r="A57" s="506"/>
      <c r="B57" s="506"/>
      <c r="C57" s="507"/>
      <c r="D57" s="507"/>
    </row>
    <row r="58" spans="1:9" x14ac:dyDescent="0.2">
      <c r="A58" s="506"/>
      <c r="B58" s="506"/>
      <c r="C58" s="507"/>
      <c r="D58" s="507"/>
    </row>
    <row r="59" spans="1:9" x14ac:dyDescent="0.2">
      <c r="A59" s="506"/>
      <c r="B59" s="506"/>
      <c r="C59" s="507"/>
      <c r="D59" s="507"/>
    </row>
    <row r="60" spans="1:9" x14ac:dyDescent="0.2">
      <c r="A60" s="506"/>
      <c r="B60" s="506"/>
      <c r="C60" s="507"/>
      <c r="D60" s="507"/>
    </row>
    <row r="61" spans="1:9" x14ac:dyDescent="0.2">
      <c r="A61" s="506"/>
      <c r="B61" s="506"/>
      <c r="C61" s="507"/>
      <c r="D61" s="507"/>
    </row>
    <row r="62" spans="1:9" x14ac:dyDescent="0.2">
      <c r="A62" s="506"/>
      <c r="B62" s="506"/>
      <c r="C62" s="507"/>
      <c r="D62" s="507"/>
    </row>
    <row r="63" spans="1:9" x14ac:dyDescent="0.2">
      <c r="A63" s="506"/>
      <c r="B63" s="506"/>
      <c r="C63" s="507"/>
      <c r="D63" s="507"/>
    </row>
    <row r="64" spans="1:9" x14ac:dyDescent="0.2">
      <c r="A64" s="506"/>
      <c r="B64" s="506"/>
      <c r="C64" s="507"/>
      <c r="D64" s="507"/>
    </row>
    <row r="65" spans="1:4" x14ac:dyDescent="0.2">
      <c r="A65" s="506"/>
      <c r="B65" s="506"/>
      <c r="C65" s="507"/>
      <c r="D65" s="507"/>
    </row>
    <row r="66" spans="1:4" x14ac:dyDescent="0.2">
      <c r="A66" s="506"/>
      <c r="B66" s="506"/>
      <c r="C66" s="507"/>
      <c r="D66" s="507"/>
    </row>
    <row r="67" spans="1:4" x14ac:dyDescent="0.2">
      <c r="A67" s="506"/>
      <c r="B67" s="506"/>
      <c r="C67" s="507"/>
      <c r="D67" s="507"/>
    </row>
    <row r="68" spans="1:4" x14ac:dyDescent="0.2">
      <c r="A68" s="506"/>
      <c r="B68" s="506"/>
      <c r="C68" s="507"/>
      <c r="D68" s="507"/>
    </row>
    <row r="69" spans="1:4" x14ac:dyDescent="0.2">
      <c r="A69" s="506"/>
      <c r="B69" s="506"/>
      <c r="C69" s="507"/>
      <c r="D69" s="507"/>
    </row>
    <row r="70" spans="1:4" x14ac:dyDescent="0.2">
      <c r="A70" s="506"/>
      <c r="B70" s="506"/>
      <c r="C70" s="507"/>
      <c r="D70" s="507"/>
    </row>
    <row r="71" spans="1:4" x14ac:dyDescent="0.2">
      <c r="A71" s="506"/>
      <c r="B71" s="506"/>
      <c r="C71" s="507"/>
      <c r="D71" s="507"/>
    </row>
    <row r="72" spans="1:4" x14ac:dyDescent="0.2">
      <c r="A72" s="506"/>
      <c r="B72" s="506"/>
      <c r="C72" s="507"/>
      <c r="D72" s="507"/>
    </row>
    <row r="73" spans="1:4" x14ac:dyDescent="0.2">
      <c r="A73" s="506"/>
      <c r="B73" s="506"/>
      <c r="C73" s="507"/>
      <c r="D73" s="507"/>
    </row>
    <row r="74" spans="1:4" x14ac:dyDescent="0.2">
      <c r="A74" s="506"/>
      <c r="B74" s="506"/>
      <c r="C74" s="507"/>
      <c r="D74" s="507"/>
    </row>
    <row r="75" spans="1:4" x14ac:dyDescent="0.2">
      <c r="A75" s="506"/>
      <c r="B75" s="506"/>
      <c r="C75" s="507"/>
      <c r="D75" s="507"/>
    </row>
    <row r="76" spans="1:4" x14ac:dyDescent="0.2">
      <c r="A76" s="506"/>
      <c r="B76" s="506"/>
      <c r="C76" s="507"/>
      <c r="D76" s="507"/>
    </row>
    <row r="77" spans="1:4" x14ac:dyDescent="0.2">
      <c r="A77" s="506"/>
      <c r="B77" s="506"/>
      <c r="C77" s="507"/>
      <c r="D77" s="507"/>
    </row>
    <row r="78" spans="1:4" x14ac:dyDescent="0.2">
      <c r="A78" s="506"/>
      <c r="B78" s="506"/>
      <c r="C78" s="507"/>
      <c r="D78" s="507"/>
    </row>
    <row r="79" spans="1:4" x14ac:dyDescent="0.2">
      <c r="A79" s="506"/>
      <c r="B79" s="506"/>
      <c r="C79" s="507"/>
      <c r="D79" s="507"/>
    </row>
    <row r="80" spans="1:4" x14ac:dyDescent="0.2">
      <c r="A80" s="506"/>
      <c r="B80" s="506"/>
      <c r="C80" s="507"/>
      <c r="D80" s="507"/>
    </row>
    <row r="81" spans="1:2" x14ac:dyDescent="0.2">
      <c r="A81" s="506"/>
      <c r="B81" s="506"/>
    </row>
    <row r="82" spans="1:2" x14ac:dyDescent="0.2">
      <c r="A82" s="506"/>
      <c r="B82" s="506"/>
    </row>
    <row r="83" spans="1:2" x14ac:dyDescent="0.2">
      <c r="A83" s="506"/>
      <c r="B83" s="506"/>
    </row>
    <row r="84" spans="1:2" x14ac:dyDescent="0.2">
      <c r="A84" s="506"/>
      <c r="B84" s="506"/>
    </row>
  </sheetData>
  <sheetProtection algorithmName="SHA-512" hashValue="XrNODy4uDh50pWO9apiO/9jLcJdLyXWhI/llFTISYy8Oq4tujlR6GkTi56N0CIgYI1xQPbvKkaCug6s2RxmrBA==" saltValue="hH2nisFK/2SkPB38Yw+oUA==" spinCount="100000" sheet="1" objects="1" scenarios="1" selectLockedCells="1"/>
  <mergeCells count="6">
    <mergeCell ref="A22:I26"/>
    <mergeCell ref="A1:G1"/>
    <mergeCell ref="A2:I5"/>
    <mergeCell ref="A8:E8"/>
    <mergeCell ref="A9:G13"/>
    <mergeCell ref="F17:H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100"/>
  <sheetViews>
    <sheetView workbookViewId="0">
      <selection activeCell="B34" sqref="B34"/>
    </sheetView>
  </sheetViews>
  <sheetFormatPr defaultRowHeight="15" x14ac:dyDescent="0.25"/>
  <cols>
    <col min="1" max="1" width="14.7109375" style="526" customWidth="1"/>
    <col min="2" max="2" width="60.7109375" style="526" customWidth="1"/>
    <col min="3" max="3" width="10.5703125" style="526" customWidth="1"/>
    <col min="4" max="4" width="1.5703125" style="524" customWidth="1"/>
    <col min="5" max="5" width="60.7109375" style="525" customWidth="1"/>
    <col min="6" max="6" width="14.7109375" style="526" customWidth="1"/>
  </cols>
  <sheetData>
    <row r="1" spans="1:6" ht="33.75" x14ac:dyDescent="0.5">
      <c r="A1" s="821" t="s">
        <v>777</v>
      </c>
      <c r="B1" s="821"/>
      <c r="C1" s="821"/>
      <c r="D1" s="821"/>
      <c r="E1" s="821"/>
      <c r="F1" s="821"/>
    </row>
    <row r="2" spans="1:6" s="470" customFormat="1" x14ac:dyDescent="0.25">
      <c r="A2" s="280"/>
      <c r="B2" s="508" t="s">
        <v>792</v>
      </c>
      <c r="C2" s="280"/>
      <c r="D2" s="509"/>
      <c r="E2" s="510"/>
      <c r="F2" s="280"/>
    </row>
    <row r="3" spans="1:6" x14ac:dyDescent="0.25">
      <c r="A3" s="280"/>
      <c r="B3" s="511" t="s">
        <v>684</v>
      </c>
      <c r="C3" s="280"/>
      <c r="D3" s="509"/>
      <c r="E3" s="510"/>
      <c r="F3" s="280"/>
    </row>
    <row r="4" spans="1:6" x14ac:dyDescent="0.25">
      <c r="A4" s="512"/>
      <c r="B4" s="508"/>
      <c r="C4" s="513"/>
      <c r="D4" s="514"/>
      <c r="E4" s="515" t="s">
        <v>793</v>
      </c>
      <c r="F4" s="516"/>
    </row>
    <row r="5" spans="1:6" x14ac:dyDescent="0.25">
      <c r="A5" s="280"/>
      <c r="B5" s="280"/>
      <c r="C5" s="280"/>
      <c r="D5" s="509"/>
      <c r="E5" s="510"/>
      <c r="F5" s="280"/>
    </row>
    <row r="6" spans="1:6" ht="30.75" thickBot="1" x14ac:dyDescent="0.3">
      <c r="A6" s="517" t="s">
        <v>794</v>
      </c>
      <c r="B6" s="517" t="s">
        <v>795</v>
      </c>
      <c r="C6" s="518" t="s">
        <v>796</v>
      </c>
      <c r="D6" s="519"/>
      <c r="E6" s="520" t="s">
        <v>797</v>
      </c>
      <c r="F6" s="518" t="s">
        <v>798</v>
      </c>
    </row>
    <row r="7" spans="1:6" x14ac:dyDescent="0.25">
      <c r="A7" s="521"/>
      <c r="B7" s="522"/>
      <c r="C7" s="521"/>
      <c r="D7" s="523"/>
      <c r="E7" s="522"/>
      <c r="F7" s="521"/>
    </row>
    <row r="8" spans="1:6" x14ac:dyDescent="0.25">
      <c r="A8" s="521"/>
      <c r="B8" s="521"/>
      <c r="C8" s="521"/>
      <c r="E8" s="522"/>
      <c r="F8" s="521"/>
    </row>
    <row r="9" spans="1:6" x14ac:dyDescent="0.25">
      <c r="A9" s="521"/>
      <c r="B9" s="521"/>
      <c r="C9" s="521"/>
      <c r="E9" s="522"/>
      <c r="F9" s="521"/>
    </row>
    <row r="10" spans="1:6" x14ac:dyDescent="0.25">
      <c r="A10" s="521"/>
      <c r="B10" s="521"/>
      <c r="C10" s="521"/>
      <c r="E10" s="522"/>
      <c r="F10" s="521"/>
    </row>
    <row r="11" spans="1:6" x14ac:dyDescent="0.25">
      <c r="A11" s="521"/>
      <c r="B11" s="521"/>
      <c r="C11" s="521"/>
      <c r="E11" s="522"/>
      <c r="F11" s="521"/>
    </row>
    <row r="12" spans="1:6" x14ac:dyDescent="0.25">
      <c r="A12" s="521"/>
      <c r="B12" s="521"/>
      <c r="C12" s="521"/>
      <c r="D12" s="523"/>
      <c r="E12" s="522"/>
      <c r="F12" s="521"/>
    </row>
    <row r="13" spans="1:6" x14ac:dyDescent="0.25">
      <c r="A13" s="521"/>
      <c r="B13" s="521"/>
      <c r="C13" s="521"/>
      <c r="D13" s="523"/>
      <c r="E13" s="522"/>
      <c r="F13" s="521"/>
    </row>
    <row r="14" spans="1:6" x14ac:dyDescent="0.25">
      <c r="A14" s="521"/>
      <c r="B14" s="521"/>
      <c r="C14" s="521"/>
      <c r="E14" s="522"/>
      <c r="F14" s="521"/>
    </row>
    <row r="15" spans="1:6" x14ac:dyDescent="0.25">
      <c r="A15" s="521"/>
      <c r="B15" s="521"/>
      <c r="C15" s="521"/>
      <c r="E15" s="522"/>
      <c r="F15" s="521"/>
    </row>
    <row r="16" spans="1:6" x14ac:dyDescent="0.25">
      <c r="A16" s="521"/>
      <c r="B16" s="521"/>
      <c r="C16" s="521"/>
      <c r="E16" s="522"/>
      <c r="F16" s="521"/>
    </row>
    <row r="17" spans="1:6" x14ac:dyDescent="0.25">
      <c r="A17" s="521"/>
      <c r="B17" s="521"/>
      <c r="C17" s="521"/>
      <c r="E17" s="522"/>
      <c r="F17" s="521"/>
    </row>
    <row r="18" spans="1:6" x14ac:dyDescent="0.25">
      <c r="A18" s="521"/>
      <c r="B18" s="521"/>
      <c r="C18" s="521"/>
      <c r="E18" s="522"/>
      <c r="F18" s="521"/>
    </row>
    <row r="19" spans="1:6" x14ac:dyDescent="0.25">
      <c r="A19" s="521"/>
      <c r="B19" s="521"/>
      <c r="C19" s="521"/>
      <c r="E19" s="522"/>
      <c r="F19" s="521"/>
    </row>
    <row r="20" spans="1:6" x14ac:dyDescent="0.25">
      <c r="A20" s="521"/>
      <c r="B20" s="521"/>
      <c r="C20" s="521"/>
      <c r="E20" s="522"/>
      <c r="F20" s="521"/>
    </row>
    <row r="21" spans="1:6" x14ac:dyDescent="0.25">
      <c r="A21" s="521"/>
      <c r="B21" s="521"/>
      <c r="C21" s="521"/>
      <c r="E21" s="522"/>
      <c r="F21" s="521"/>
    </row>
    <row r="22" spans="1:6" x14ac:dyDescent="0.25">
      <c r="A22" s="521"/>
      <c r="B22" s="521"/>
      <c r="C22" s="521"/>
      <c r="E22" s="522"/>
      <c r="F22" s="521"/>
    </row>
    <row r="23" spans="1:6" x14ac:dyDescent="0.25">
      <c r="A23" s="521"/>
      <c r="B23" s="521"/>
      <c r="C23" s="521"/>
      <c r="E23" s="522"/>
      <c r="F23" s="521"/>
    </row>
    <row r="24" spans="1:6" x14ac:dyDescent="0.25">
      <c r="A24" s="521"/>
      <c r="B24" s="521"/>
      <c r="C24" s="521"/>
      <c r="E24" s="522"/>
      <c r="F24" s="521"/>
    </row>
    <row r="25" spans="1:6" x14ac:dyDescent="0.25">
      <c r="A25" s="521"/>
      <c r="B25" s="521"/>
      <c r="C25" s="521"/>
      <c r="E25" s="522"/>
      <c r="F25" s="521"/>
    </row>
    <row r="26" spans="1:6" x14ac:dyDescent="0.25">
      <c r="A26" s="521"/>
      <c r="B26" s="521"/>
      <c r="C26" s="521"/>
      <c r="E26" s="522"/>
      <c r="F26" s="521"/>
    </row>
    <row r="27" spans="1:6" x14ac:dyDescent="0.25">
      <c r="A27" s="521"/>
      <c r="B27" s="521"/>
      <c r="C27" s="521"/>
      <c r="E27" s="522"/>
      <c r="F27" s="521"/>
    </row>
    <row r="28" spans="1:6" x14ac:dyDescent="0.25">
      <c r="A28" s="521"/>
      <c r="B28" s="521"/>
      <c r="C28" s="521"/>
      <c r="E28" s="522"/>
      <c r="F28" s="521"/>
    </row>
    <row r="29" spans="1:6" x14ac:dyDescent="0.25">
      <c r="A29" s="521"/>
      <c r="B29" s="521"/>
      <c r="C29" s="521"/>
      <c r="E29" s="522"/>
      <c r="F29" s="521"/>
    </row>
    <row r="30" spans="1:6" x14ac:dyDescent="0.25">
      <c r="A30" s="521"/>
      <c r="B30" s="521"/>
      <c r="C30" s="521"/>
      <c r="E30" s="522"/>
      <c r="F30" s="521"/>
    </row>
    <row r="31" spans="1:6" x14ac:dyDescent="0.25">
      <c r="A31" s="521"/>
      <c r="B31" s="521"/>
      <c r="C31" s="521"/>
      <c r="E31" s="522"/>
      <c r="F31" s="521"/>
    </row>
    <row r="32" spans="1:6" x14ac:dyDescent="0.25">
      <c r="A32" s="521"/>
      <c r="B32" s="521"/>
      <c r="C32" s="521"/>
      <c r="E32" s="522"/>
      <c r="F32" s="521"/>
    </row>
    <row r="33" spans="1:6" x14ac:dyDescent="0.25">
      <c r="A33" s="521"/>
      <c r="B33" s="521"/>
      <c r="C33" s="521"/>
      <c r="E33" s="522"/>
      <c r="F33" s="521"/>
    </row>
    <row r="34" spans="1:6" x14ac:dyDescent="0.25">
      <c r="A34" s="521"/>
      <c r="B34" s="521"/>
      <c r="C34" s="521"/>
      <c r="E34" s="522"/>
      <c r="F34" s="521"/>
    </row>
    <row r="35" spans="1:6" x14ac:dyDescent="0.25">
      <c r="A35" s="521"/>
      <c r="B35" s="521"/>
      <c r="C35" s="521"/>
      <c r="E35" s="522"/>
      <c r="F35" s="521"/>
    </row>
    <row r="36" spans="1:6" x14ac:dyDescent="0.25">
      <c r="A36" s="521"/>
      <c r="B36" s="521"/>
      <c r="C36" s="521"/>
      <c r="E36" s="522"/>
      <c r="F36" s="521"/>
    </row>
    <row r="37" spans="1:6" x14ac:dyDescent="0.25">
      <c r="A37" s="521"/>
      <c r="B37" s="521"/>
      <c r="C37" s="521"/>
      <c r="E37" s="522"/>
      <c r="F37" s="521"/>
    </row>
    <row r="38" spans="1:6" x14ac:dyDescent="0.25">
      <c r="A38" s="521"/>
      <c r="B38" s="521"/>
      <c r="C38" s="521"/>
      <c r="E38" s="522"/>
      <c r="F38" s="521"/>
    </row>
    <row r="39" spans="1:6" x14ac:dyDescent="0.25">
      <c r="A39" s="521"/>
      <c r="B39" s="521"/>
      <c r="C39" s="521"/>
      <c r="E39" s="522"/>
      <c r="F39" s="521"/>
    </row>
    <row r="40" spans="1:6" x14ac:dyDescent="0.25">
      <c r="A40" s="521"/>
      <c r="B40" s="521"/>
      <c r="C40" s="521"/>
      <c r="E40" s="522"/>
      <c r="F40" s="521"/>
    </row>
    <row r="41" spans="1:6" x14ac:dyDescent="0.25">
      <c r="A41" s="521"/>
      <c r="B41" s="521"/>
      <c r="C41" s="521"/>
      <c r="E41" s="522"/>
      <c r="F41" s="521"/>
    </row>
    <row r="42" spans="1:6" x14ac:dyDescent="0.25">
      <c r="A42" s="521"/>
      <c r="B42" s="521"/>
      <c r="C42" s="521"/>
      <c r="E42" s="522"/>
      <c r="F42" s="521"/>
    </row>
    <row r="43" spans="1:6" x14ac:dyDescent="0.25">
      <c r="A43" s="521"/>
      <c r="B43" s="521"/>
      <c r="C43" s="521"/>
      <c r="E43" s="522"/>
      <c r="F43" s="521"/>
    </row>
    <row r="44" spans="1:6" x14ac:dyDescent="0.25">
      <c r="A44" s="521"/>
      <c r="B44" s="521"/>
      <c r="C44" s="521"/>
      <c r="E44" s="522"/>
      <c r="F44" s="521"/>
    </row>
    <row r="45" spans="1:6" x14ac:dyDescent="0.25">
      <c r="A45" s="521"/>
      <c r="B45" s="521"/>
      <c r="C45" s="521"/>
      <c r="E45" s="522"/>
      <c r="F45" s="521"/>
    </row>
    <row r="46" spans="1:6" x14ac:dyDescent="0.25">
      <c r="A46" s="521"/>
      <c r="B46" s="521"/>
      <c r="C46" s="521"/>
      <c r="E46" s="522"/>
      <c r="F46" s="521"/>
    </row>
    <row r="47" spans="1:6" x14ac:dyDescent="0.25">
      <c r="A47" s="521"/>
      <c r="B47" s="521"/>
      <c r="C47" s="521"/>
      <c r="E47" s="522"/>
      <c r="F47" s="521"/>
    </row>
    <row r="48" spans="1:6" x14ac:dyDescent="0.25">
      <c r="A48" s="521"/>
      <c r="B48" s="521"/>
      <c r="C48" s="521"/>
      <c r="E48" s="522"/>
      <c r="F48" s="521"/>
    </row>
    <row r="49" spans="1:6" x14ac:dyDescent="0.25">
      <c r="A49" s="521"/>
      <c r="B49" s="521"/>
      <c r="C49" s="521"/>
      <c r="E49" s="522"/>
      <c r="F49" s="521"/>
    </row>
    <row r="50" spans="1:6" x14ac:dyDescent="0.25">
      <c r="A50" s="521"/>
      <c r="B50" s="521"/>
      <c r="C50" s="521"/>
      <c r="E50" s="522"/>
      <c r="F50" s="521"/>
    </row>
    <row r="51" spans="1:6" x14ac:dyDescent="0.25">
      <c r="A51" s="521"/>
      <c r="B51" s="521"/>
      <c r="C51" s="521"/>
      <c r="E51" s="522"/>
      <c r="F51" s="521"/>
    </row>
    <row r="52" spans="1:6" x14ac:dyDescent="0.25">
      <c r="A52" s="521"/>
      <c r="B52" s="521"/>
      <c r="C52" s="521"/>
      <c r="E52" s="522"/>
      <c r="F52" s="521"/>
    </row>
    <row r="53" spans="1:6" x14ac:dyDescent="0.25">
      <c r="A53" s="521"/>
      <c r="B53" s="521"/>
      <c r="C53" s="521"/>
      <c r="E53" s="522"/>
      <c r="F53" s="521"/>
    </row>
    <row r="54" spans="1:6" x14ac:dyDescent="0.25">
      <c r="A54" s="521"/>
      <c r="B54" s="521"/>
      <c r="C54" s="521"/>
      <c r="E54" s="522"/>
      <c r="F54" s="521"/>
    </row>
    <row r="55" spans="1:6" x14ac:dyDescent="0.25">
      <c r="A55" s="521"/>
      <c r="B55" s="521"/>
      <c r="C55" s="521"/>
      <c r="E55" s="522"/>
      <c r="F55" s="521"/>
    </row>
    <row r="56" spans="1:6" x14ac:dyDescent="0.25">
      <c r="A56" s="521"/>
      <c r="B56" s="521"/>
      <c r="C56" s="521"/>
      <c r="E56" s="522"/>
      <c r="F56" s="521"/>
    </row>
    <row r="57" spans="1:6" x14ac:dyDescent="0.25">
      <c r="A57" s="521"/>
      <c r="B57" s="521"/>
      <c r="C57" s="521"/>
      <c r="E57" s="522"/>
      <c r="F57" s="521"/>
    </row>
    <row r="58" spans="1:6" x14ac:dyDescent="0.25">
      <c r="A58" s="521"/>
      <c r="B58" s="521"/>
      <c r="C58" s="521"/>
      <c r="E58" s="522"/>
      <c r="F58" s="521"/>
    </row>
    <row r="59" spans="1:6" x14ac:dyDescent="0.25">
      <c r="A59" s="521"/>
      <c r="B59" s="521"/>
      <c r="C59" s="521"/>
      <c r="E59" s="522"/>
      <c r="F59" s="521"/>
    </row>
    <row r="60" spans="1:6" x14ac:dyDescent="0.25">
      <c r="A60" s="521"/>
      <c r="B60" s="521"/>
      <c r="C60" s="521"/>
      <c r="E60" s="522"/>
      <c r="F60" s="521"/>
    </row>
    <row r="61" spans="1:6" x14ac:dyDescent="0.25">
      <c r="A61" s="521"/>
      <c r="B61" s="521"/>
      <c r="C61" s="521"/>
      <c r="E61" s="522"/>
      <c r="F61" s="521"/>
    </row>
    <row r="62" spans="1:6" x14ac:dyDescent="0.25">
      <c r="A62" s="521"/>
      <c r="B62" s="521"/>
      <c r="C62" s="521"/>
      <c r="E62" s="522"/>
      <c r="F62" s="521"/>
    </row>
    <row r="63" spans="1:6" x14ac:dyDescent="0.25">
      <c r="A63" s="521"/>
      <c r="B63" s="521"/>
      <c r="C63" s="521"/>
      <c r="E63" s="522"/>
      <c r="F63" s="521"/>
    </row>
    <row r="64" spans="1:6" x14ac:dyDescent="0.25">
      <c r="A64" s="521"/>
      <c r="B64" s="521"/>
      <c r="C64" s="521"/>
      <c r="E64" s="522"/>
      <c r="F64" s="521"/>
    </row>
    <row r="65" spans="1:6" x14ac:dyDescent="0.25">
      <c r="A65" s="521"/>
      <c r="B65" s="521"/>
      <c r="C65" s="521"/>
      <c r="E65" s="522"/>
      <c r="F65" s="521"/>
    </row>
    <row r="66" spans="1:6" x14ac:dyDescent="0.25">
      <c r="A66" s="521"/>
      <c r="B66" s="521"/>
      <c r="C66" s="521"/>
      <c r="E66" s="522"/>
      <c r="F66" s="521"/>
    </row>
    <row r="67" spans="1:6" x14ac:dyDescent="0.25">
      <c r="A67" s="521"/>
      <c r="B67" s="521"/>
      <c r="C67" s="521"/>
      <c r="E67" s="522"/>
      <c r="F67" s="521"/>
    </row>
    <row r="68" spans="1:6" x14ac:dyDescent="0.25">
      <c r="A68" s="521"/>
      <c r="B68" s="521"/>
      <c r="C68" s="521"/>
      <c r="E68" s="522"/>
      <c r="F68" s="521"/>
    </row>
    <row r="69" spans="1:6" x14ac:dyDescent="0.25">
      <c r="A69" s="521"/>
      <c r="B69" s="521"/>
      <c r="C69" s="521"/>
      <c r="E69" s="522"/>
      <c r="F69" s="521"/>
    </row>
    <row r="70" spans="1:6" x14ac:dyDescent="0.25">
      <c r="A70" s="521"/>
      <c r="B70" s="521"/>
      <c r="C70" s="521"/>
      <c r="E70" s="522"/>
      <c r="F70" s="521"/>
    </row>
    <row r="71" spans="1:6" x14ac:dyDescent="0.25">
      <c r="A71" s="521"/>
      <c r="B71" s="521"/>
      <c r="C71" s="521"/>
      <c r="E71" s="522"/>
      <c r="F71" s="521"/>
    </row>
    <row r="72" spans="1:6" x14ac:dyDescent="0.25">
      <c r="A72" s="521"/>
      <c r="B72" s="521"/>
      <c r="C72" s="521"/>
      <c r="E72" s="522"/>
      <c r="F72" s="521"/>
    </row>
    <row r="73" spans="1:6" x14ac:dyDescent="0.25">
      <c r="A73" s="521"/>
      <c r="B73" s="521"/>
      <c r="C73" s="521"/>
      <c r="E73" s="522"/>
      <c r="F73" s="521"/>
    </row>
    <row r="74" spans="1:6" x14ac:dyDescent="0.25">
      <c r="A74" s="521"/>
      <c r="B74" s="521"/>
      <c r="C74" s="521"/>
      <c r="E74" s="522"/>
      <c r="F74" s="521"/>
    </row>
    <row r="75" spans="1:6" x14ac:dyDescent="0.25">
      <c r="A75" s="521"/>
      <c r="B75" s="521"/>
      <c r="C75" s="521"/>
      <c r="E75" s="522"/>
      <c r="F75" s="521"/>
    </row>
    <row r="76" spans="1:6" x14ac:dyDescent="0.25">
      <c r="A76" s="521"/>
      <c r="B76" s="521"/>
      <c r="C76" s="521"/>
      <c r="E76" s="522"/>
      <c r="F76" s="521"/>
    </row>
    <row r="77" spans="1:6" x14ac:dyDescent="0.25">
      <c r="A77" s="521"/>
      <c r="B77" s="521"/>
      <c r="C77" s="521"/>
      <c r="E77" s="522"/>
      <c r="F77" s="521"/>
    </row>
    <row r="78" spans="1:6" x14ac:dyDescent="0.25">
      <c r="A78" s="521"/>
      <c r="B78" s="521"/>
      <c r="C78" s="521"/>
      <c r="E78" s="522"/>
      <c r="F78" s="521"/>
    </row>
    <row r="79" spans="1:6" x14ac:dyDescent="0.25">
      <c r="A79" s="521"/>
      <c r="B79" s="521"/>
      <c r="C79" s="521"/>
      <c r="E79" s="522"/>
      <c r="F79" s="521"/>
    </row>
    <row r="80" spans="1:6" x14ac:dyDescent="0.25">
      <c r="A80" s="521"/>
      <c r="B80" s="521"/>
      <c r="C80" s="521"/>
      <c r="E80" s="522"/>
      <c r="F80" s="521"/>
    </row>
    <row r="81" spans="1:6" x14ac:dyDescent="0.25">
      <c r="A81" s="521"/>
      <c r="B81" s="521"/>
      <c r="C81" s="521"/>
      <c r="E81" s="522"/>
      <c r="F81" s="521"/>
    </row>
    <row r="82" spans="1:6" x14ac:dyDescent="0.25">
      <c r="A82" s="521"/>
      <c r="B82" s="521"/>
      <c r="C82" s="521"/>
      <c r="E82" s="522"/>
      <c r="F82" s="521"/>
    </row>
    <row r="83" spans="1:6" x14ac:dyDescent="0.25">
      <c r="A83" s="521"/>
      <c r="B83" s="521"/>
      <c r="C83" s="521"/>
      <c r="E83" s="522"/>
      <c r="F83" s="521"/>
    </row>
    <row r="84" spans="1:6" x14ac:dyDescent="0.25">
      <c r="A84" s="521"/>
      <c r="B84" s="521"/>
      <c r="C84" s="521"/>
      <c r="E84" s="522"/>
      <c r="F84" s="521"/>
    </row>
    <row r="85" spans="1:6" x14ac:dyDescent="0.25">
      <c r="A85" s="521"/>
      <c r="B85" s="521"/>
      <c r="C85" s="521"/>
      <c r="E85" s="522"/>
      <c r="F85" s="521"/>
    </row>
    <row r="86" spans="1:6" x14ac:dyDescent="0.25">
      <c r="A86" s="521"/>
      <c r="B86" s="521"/>
      <c r="C86" s="521"/>
      <c r="E86" s="522"/>
      <c r="F86" s="521"/>
    </row>
    <row r="87" spans="1:6" x14ac:dyDescent="0.25">
      <c r="A87" s="521"/>
      <c r="B87" s="521"/>
      <c r="C87" s="521"/>
      <c r="E87" s="522"/>
      <c r="F87" s="521"/>
    </row>
    <row r="88" spans="1:6" x14ac:dyDescent="0.25">
      <c r="A88" s="521"/>
      <c r="B88" s="521"/>
      <c r="C88" s="521"/>
      <c r="E88" s="522"/>
      <c r="F88" s="521"/>
    </row>
    <row r="89" spans="1:6" x14ac:dyDescent="0.25">
      <c r="A89" s="521"/>
      <c r="B89" s="521"/>
      <c r="C89" s="521"/>
      <c r="E89" s="522"/>
      <c r="F89" s="521"/>
    </row>
    <row r="90" spans="1:6" x14ac:dyDescent="0.25">
      <c r="A90" s="521"/>
      <c r="B90" s="521"/>
      <c r="C90" s="521"/>
      <c r="E90" s="522"/>
      <c r="F90" s="521"/>
    </row>
    <row r="91" spans="1:6" x14ac:dyDescent="0.25">
      <c r="A91" s="521"/>
      <c r="B91" s="521"/>
      <c r="C91" s="521"/>
      <c r="E91" s="522"/>
      <c r="F91" s="521"/>
    </row>
    <row r="92" spans="1:6" x14ac:dyDescent="0.25">
      <c r="A92" s="521"/>
      <c r="B92" s="521"/>
      <c r="C92" s="521"/>
      <c r="E92" s="522"/>
      <c r="F92" s="521"/>
    </row>
    <row r="93" spans="1:6" x14ac:dyDescent="0.25">
      <c r="A93" s="521"/>
      <c r="B93" s="521"/>
      <c r="C93" s="521"/>
      <c r="E93" s="522"/>
      <c r="F93" s="521"/>
    </row>
    <row r="94" spans="1:6" x14ac:dyDescent="0.25">
      <c r="A94" s="521"/>
      <c r="B94" s="521"/>
      <c r="C94" s="521"/>
      <c r="E94" s="522"/>
      <c r="F94" s="521"/>
    </row>
    <row r="95" spans="1:6" x14ac:dyDescent="0.25">
      <c r="A95" s="521"/>
      <c r="B95" s="521"/>
      <c r="C95" s="521"/>
      <c r="E95" s="522"/>
      <c r="F95" s="521"/>
    </row>
    <row r="96" spans="1:6" x14ac:dyDescent="0.25">
      <c r="A96" s="521"/>
      <c r="B96" s="521"/>
      <c r="C96" s="521"/>
      <c r="E96" s="522"/>
      <c r="F96" s="521"/>
    </row>
    <row r="97" spans="1:6" x14ac:dyDescent="0.25">
      <c r="A97" s="521"/>
      <c r="B97" s="521"/>
      <c r="C97" s="521"/>
      <c r="E97" s="522"/>
      <c r="F97" s="521"/>
    </row>
    <row r="98" spans="1:6" x14ac:dyDescent="0.25">
      <c r="A98" s="521"/>
      <c r="B98" s="521"/>
      <c r="C98" s="521"/>
      <c r="E98" s="522"/>
      <c r="F98" s="521"/>
    </row>
    <row r="99" spans="1:6" x14ac:dyDescent="0.25">
      <c r="A99" s="521"/>
      <c r="B99" s="521"/>
      <c r="C99" s="521"/>
      <c r="E99" s="522"/>
      <c r="F99" s="521"/>
    </row>
    <row r="100" spans="1:6" x14ac:dyDescent="0.25">
      <c r="A100" s="521"/>
      <c r="B100" s="521"/>
      <c r="C100" s="521"/>
      <c r="E100" s="522"/>
      <c r="F100" s="521"/>
    </row>
    <row r="101" spans="1:6" x14ac:dyDescent="0.25">
      <c r="A101" s="521"/>
      <c r="B101" s="521"/>
      <c r="C101" s="521"/>
      <c r="E101" s="522"/>
      <c r="F101" s="521"/>
    </row>
    <row r="102" spans="1:6" x14ac:dyDescent="0.25">
      <c r="A102" s="521"/>
      <c r="B102" s="521"/>
      <c r="C102" s="521"/>
      <c r="E102" s="522"/>
      <c r="F102" s="521"/>
    </row>
    <row r="103" spans="1:6" x14ac:dyDescent="0.25">
      <c r="A103" s="521"/>
      <c r="B103" s="521"/>
      <c r="C103" s="521"/>
      <c r="E103" s="522"/>
      <c r="F103" s="521"/>
    </row>
    <row r="104" spans="1:6" x14ac:dyDescent="0.25">
      <c r="A104" s="521"/>
      <c r="B104" s="521"/>
      <c r="C104" s="521"/>
      <c r="E104" s="522"/>
      <c r="F104" s="521"/>
    </row>
    <row r="105" spans="1:6" x14ac:dyDescent="0.25">
      <c r="A105" s="521"/>
      <c r="B105" s="521"/>
      <c r="C105" s="521"/>
      <c r="E105" s="522"/>
      <c r="F105" s="521"/>
    </row>
    <row r="106" spans="1:6" x14ac:dyDescent="0.25">
      <c r="A106" s="521"/>
      <c r="B106" s="521"/>
      <c r="C106" s="521"/>
      <c r="E106" s="522"/>
      <c r="F106" s="521"/>
    </row>
    <row r="107" spans="1:6" x14ac:dyDescent="0.25">
      <c r="A107" s="521"/>
      <c r="B107" s="521"/>
      <c r="C107" s="521"/>
      <c r="E107" s="522"/>
      <c r="F107" s="521"/>
    </row>
    <row r="108" spans="1:6" x14ac:dyDescent="0.25">
      <c r="A108" s="521"/>
      <c r="B108" s="521"/>
      <c r="C108" s="521"/>
      <c r="E108" s="522"/>
      <c r="F108" s="521"/>
    </row>
    <row r="109" spans="1:6" x14ac:dyDescent="0.25">
      <c r="A109" s="521"/>
      <c r="B109" s="521"/>
      <c r="C109" s="521"/>
      <c r="E109" s="522"/>
      <c r="F109" s="521"/>
    </row>
    <row r="110" spans="1:6" x14ac:dyDescent="0.25">
      <c r="A110" s="521"/>
      <c r="B110" s="521"/>
      <c r="C110" s="521"/>
      <c r="E110" s="522"/>
      <c r="F110" s="521"/>
    </row>
    <row r="111" spans="1:6" x14ac:dyDescent="0.25">
      <c r="A111" s="521"/>
      <c r="B111" s="521"/>
      <c r="C111" s="521"/>
      <c r="E111" s="522"/>
      <c r="F111" s="521"/>
    </row>
    <row r="112" spans="1:6" x14ac:dyDescent="0.25">
      <c r="A112" s="521"/>
      <c r="B112" s="521"/>
      <c r="C112" s="521"/>
      <c r="E112" s="522"/>
      <c r="F112" s="521"/>
    </row>
    <row r="113" spans="1:6" x14ac:dyDescent="0.25">
      <c r="A113" s="521"/>
      <c r="B113" s="521"/>
      <c r="C113" s="521"/>
      <c r="E113" s="522"/>
      <c r="F113" s="521"/>
    </row>
    <row r="114" spans="1:6" x14ac:dyDescent="0.25">
      <c r="A114" s="521"/>
      <c r="B114" s="521"/>
      <c r="C114" s="521"/>
      <c r="E114" s="522"/>
      <c r="F114" s="521"/>
    </row>
    <row r="115" spans="1:6" x14ac:dyDescent="0.25">
      <c r="A115" s="521"/>
      <c r="B115" s="521"/>
      <c r="C115" s="521"/>
      <c r="E115" s="522"/>
      <c r="F115" s="521"/>
    </row>
    <row r="116" spans="1:6" x14ac:dyDescent="0.25">
      <c r="A116" s="521"/>
      <c r="B116" s="521"/>
      <c r="C116" s="521"/>
      <c r="E116" s="522"/>
      <c r="F116" s="521"/>
    </row>
    <row r="117" spans="1:6" x14ac:dyDescent="0.25">
      <c r="A117" s="521"/>
      <c r="B117" s="521"/>
      <c r="C117" s="521"/>
      <c r="E117" s="522"/>
      <c r="F117" s="521"/>
    </row>
    <row r="118" spans="1:6" x14ac:dyDescent="0.25">
      <c r="A118" s="521"/>
      <c r="B118" s="521"/>
      <c r="C118" s="521"/>
      <c r="E118" s="522"/>
      <c r="F118" s="521"/>
    </row>
    <row r="119" spans="1:6" x14ac:dyDescent="0.25">
      <c r="A119" s="521"/>
      <c r="B119" s="521"/>
      <c r="C119" s="521"/>
      <c r="E119" s="522"/>
      <c r="F119" s="521"/>
    </row>
    <row r="120" spans="1:6" x14ac:dyDescent="0.25">
      <c r="A120" s="521"/>
      <c r="B120" s="521"/>
      <c r="C120" s="521"/>
      <c r="E120" s="522"/>
      <c r="F120" s="521"/>
    </row>
    <row r="121" spans="1:6" x14ac:dyDescent="0.25">
      <c r="A121" s="521"/>
      <c r="B121" s="521"/>
      <c r="C121" s="521"/>
      <c r="E121" s="522"/>
      <c r="F121" s="521"/>
    </row>
    <row r="122" spans="1:6" x14ac:dyDescent="0.25">
      <c r="A122" s="521"/>
      <c r="B122" s="521"/>
      <c r="C122" s="521"/>
      <c r="E122" s="522"/>
      <c r="F122" s="521"/>
    </row>
    <row r="123" spans="1:6" x14ac:dyDescent="0.25">
      <c r="A123" s="521"/>
      <c r="B123" s="521"/>
      <c r="C123" s="521"/>
      <c r="E123" s="522"/>
      <c r="F123" s="521"/>
    </row>
    <row r="124" spans="1:6" x14ac:dyDescent="0.25">
      <c r="A124" s="521"/>
      <c r="B124" s="521"/>
      <c r="C124" s="521"/>
      <c r="E124" s="522"/>
      <c r="F124" s="521"/>
    </row>
    <row r="125" spans="1:6" x14ac:dyDescent="0.25">
      <c r="A125" s="521"/>
      <c r="B125" s="521"/>
      <c r="C125" s="521"/>
      <c r="E125" s="522"/>
      <c r="F125" s="521"/>
    </row>
    <row r="126" spans="1:6" x14ac:dyDescent="0.25">
      <c r="A126" s="521"/>
      <c r="B126" s="521"/>
      <c r="C126" s="521"/>
      <c r="E126" s="522"/>
      <c r="F126" s="521"/>
    </row>
    <row r="127" spans="1:6" x14ac:dyDescent="0.25">
      <c r="A127" s="521"/>
      <c r="B127" s="521"/>
      <c r="C127" s="521"/>
      <c r="E127" s="522"/>
      <c r="F127" s="521"/>
    </row>
    <row r="128" spans="1:6" x14ac:dyDescent="0.25">
      <c r="A128" s="521"/>
      <c r="B128" s="521"/>
      <c r="C128" s="521"/>
      <c r="E128" s="522"/>
      <c r="F128" s="521"/>
    </row>
    <row r="129" spans="1:6" x14ac:dyDescent="0.25">
      <c r="A129" s="521"/>
      <c r="B129" s="521"/>
      <c r="C129" s="521"/>
      <c r="E129" s="522"/>
      <c r="F129" s="521"/>
    </row>
    <row r="130" spans="1:6" x14ac:dyDescent="0.25">
      <c r="A130" s="521"/>
      <c r="B130" s="521"/>
      <c r="C130" s="521"/>
      <c r="E130" s="522"/>
      <c r="F130" s="521"/>
    </row>
    <row r="131" spans="1:6" x14ac:dyDescent="0.25">
      <c r="A131" s="521"/>
      <c r="B131" s="521"/>
      <c r="C131" s="521"/>
      <c r="E131" s="522"/>
      <c r="F131" s="521"/>
    </row>
    <row r="132" spans="1:6" x14ac:dyDescent="0.25">
      <c r="A132" s="521"/>
      <c r="B132" s="521"/>
      <c r="C132" s="521"/>
      <c r="E132" s="522"/>
      <c r="F132" s="521"/>
    </row>
    <row r="133" spans="1:6" x14ac:dyDescent="0.25">
      <c r="A133" s="521"/>
      <c r="B133" s="521"/>
      <c r="C133" s="521"/>
      <c r="E133" s="522"/>
      <c r="F133" s="521"/>
    </row>
    <row r="134" spans="1:6" x14ac:dyDescent="0.25">
      <c r="A134" s="521"/>
      <c r="B134" s="521"/>
      <c r="C134" s="521"/>
      <c r="E134" s="522"/>
      <c r="F134" s="521"/>
    </row>
    <row r="135" spans="1:6" x14ac:dyDescent="0.25">
      <c r="A135" s="521"/>
      <c r="B135" s="521"/>
      <c r="C135" s="521"/>
      <c r="E135" s="522"/>
      <c r="F135" s="521"/>
    </row>
    <row r="136" spans="1:6" x14ac:dyDescent="0.25">
      <c r="A136" s="521"/>
      <c r="B136" s="521"/>
      <c r="C136" s="521"/>
      <c r="E136" s="522"/>
      <c r="F136" s="521"/>
    </row>
    <row r="137" spans="1:6" x14ac:dyDescent="0.25">
      <c r="A137" s="521"/>
      <c r="B137" s="521"/>
      <c r="C137" s="521"/>
      <c r="E137" s="522"/>
      <c r="F137" s="521"/>
    </row>
    <row r="138" spans="1:6" x14ac:dyDescent="0.25">
      <c r="A138" s="521"/>
      <c r="B138" s="521"/>
      <c r="C138" s="521"/>
      <c r="E138" s="522"/>
      <c r="F138" s="521"/>
    </row>
    <row r="139" spans="1:6" x14ac:dyDescent="0.25">
      <c r="A139" s="521"/>
      <c r="B139" s="521"/>
      <c r="C139" s="521"/>
      <c r="E139" s="522"/>
      <c r="F139" s="521"/>
    </row>
    <row r="140" spans="1:6" x14ac:dyDescent="0.25">
      <c r="A140" s="521"/>
      <c r="B140" s="521"/>
      <c r="C140" s="521"/>
      <c r="E140" s="522"/>
      <c r="F140" s="521"/>
    </row>
    <row r="141" spans="1:6" x14ac:dyDescent="0.25">
      <c r="A141" s="521"/>
      <c r="B141" s="521"/>
      <c r="C141" s="521"/>
      <c r="E141" s="522"/>
      <c r="F141" s="521"/>
    </row>
    <row r="142" spans="1:6" x14ac:dyDescent="0.25">
      <c r="A142" s="521"/>
      <c r="B142" s="521"/>
      <c r="C142" s="521"/>
      <c r="E142" s="522"/>
      <c r="F142" s="521"/>
    </row>
    <row r="143" spans="1:6" x14ac:dyDescent="0.25">
      <c r="A143" s="521"/>
      <c r="B143" s="521"/>
      <c r="C143" s="521"/>
      <c r="E143" s="522"/>
      <c r="F143" s="521"/>
    </row>
    <row r="144" spans="1:6" x14ac:dyDescent="0.25">
      <c r="A144" s="521"/>
      <c r="B144" s="521"/>
      <c r="C144" s="521"/>
      <c r="E144" s="522"/>
      <c r="F144" s="521"/>
    </row>
    <row r="145" spans="1:6" x14ac:dyDescent="0.25">
      <c r="A145" s="521"/>
      <c r="B145" s="521"/>
      <c r="C145" s="521"/>
      <c r="E145" s="522"/>
      <c r="F145" s="521"/>
    </row>
    <row r="146" spans="1:6" x14ac:dyDescent="0.25">
      <c r="A146" s="521"/>
      <c r="B146" s="521"/>
      <c r="C146" s="521"/>
      <c r="E146" s="522"/>
      <c r="F146" s="521"/>
    </row>
    <row r="147" spans="1:6" x14ac:dyDescent="0.25">
      <c r="A147" s="521"/>
      <c r="B147" s="521"/>
      <c r="C147" s="521"/>
      <c r="E147" s="522"/>
      <c r="F147" s="521"/>
    </row>
    <row r="148" spans="1:6" x14ac:dyDescent="0.25">
      <c r="A148" s="521"/>
      <c r="B148" s="521"/>
      <c r="C148" s="521"/>
      <c r="E148" s="522"/>
      <c r="F148" s="521"/>
    </row>
    <row r="149" spans="1:6" x14ac:dyDescent="0.25">
      <c r="A149" s="521"/>
      <c r="B149" s="521"/>
      <c r="C149" s="521"/>
      <c r="E149" s="522"/>
      <c r="F149" s="521"/>
    </row>
    <row r="150" spans="1:6" x14ac:dyDescent="0.25">
      <c r="A150" s="521"/>
      <c r="B150" s="521"/>
      <c r="C150" s="521"/>
      <c r="E150" s="522"/>
      <c r="F150" s="521"/>
    </row>
    <row r="151" spans="1:6" x14ac:dyDescent="0.25">
      <c r="A151" s="521"/>
      <c r="B151" s="521"/>
      <c r="C151" s="521"/>
      <c r="E151" s="522"/>
      <c r="F151" s="521"/>
    </row>
    <row r="152" spans="1:6" x14ac:dyDescent="0.25">
      <c r="A152" s="521"/>
      <c r="B152" s="521"/>
      <c r="C152" s="521"/>
      <c r="E152" s="522"/>
      <c r="F152" s="521"/>
    </row>
    <row r="153" spans="1:6" x14ac:dyDescent="0.25">
      <c r="A153" s="521"/>
      <c r="B153" s="521"/>
      <c r="C153" s="521"/>
      <c r="E153" s="522"/>
      <c r="F153" s="521"/>
    </row>
    <row r="154" spans="1:6" x14ac:dyDescent="0.25">
      <c r="A154" s="521"/>
      <c r="B154" s="521"/>
      <c r="C154" s="521"/>
      <c r="E154" s="522"/>
      <c r="F154" s="521"/>
    </row>
    <row r="155" spans="1:6" x14ac:dyDescent="0.25">
      <c r="A155" s="521"/>
      <c r="B155" s="521"/>
      <c r="C155" s="521"/>
      <c r="E155" s="522"/>
      <c r="F155" s="521"/>
    </row>
    <row r="156" spans="1:6" x14ac:dyDescent="0.25">
      <c r="A156" s="521"/>
      <c r="B156" s="521"/>
      <c r="C156" s="521"/>
      <c r="E156" s="522"/>
      <c r="F156" s="521"/>
    </row>
    <row r="157" spans="1:6" x14ac:dyDescent="0.25">
      <c r="A157" s="521"/>
      <c r="B157" s="521"/>
      <c r="C157" s="521"/>
      <c r="E157" s="522"/>
      <c r="F157" s="521"/>
    </row>
    <row r="158" spans="1:6" x14ac:dyDescent="0.25">
      <c r="A158" s="521"/>
      <c r="B158" s="521"/>
      <c r="C158" s="521"/>
      <c r="E158" s="522"/>
      <c r="F158" s="521"/>
    </row>
    <row r="159" spans="1:6" x14ac:dyDescent="0.25">
      <c r="A159" s="521"/>
      <c r="B159" s="521"/>
      <c r="C159" s="521"/>
      <c r="E159" s="522"/>
      <c r="F159" s="521"/>
    </row>
    <row r="160" spans="1:6" x14ac:dyDescent="0.25">
      <c r="A160" s="521"/>
      <c r="B160" s="521"/>
      <c r="C160" s="521"/>
      <c r="E160" s="522"/>
      <c r="F160" s="521"/>
    </row>
    <row r="161" spans="1:6" x14ac:dyDescent="0.25">
      <c r="A161" s="521"/>
      <c r="B161" s="521"/>
      <c r="C161" s="521"/>
      <c r="E161" s="522"/>
      <c r="F161" s="521"/>
    </row>
    <row r="162" spans="1:6" x14ac:dyDescent="0.25">
      <c r="A162" s="521"/>
      <c r="B162" s="521"/>
      <c r="C162" s="521"/>
      <c r="E162" s="522"/>
      <c r="F162" s="521"/>
    </row>
    <row r="163" spans="1:6" x14ac:dyDescent="0.25">
      <c r="A163" s="521"/>
      <c r="B163" s="521"/>
      <c r="C163" s="521"/>
      <c r="E163" s="522"/>
      <c r="F163" s="521"/>
    </row>
    <row r="164" spans="1:6" x14ac:dyDescent="0.25">
      <c r="A164" s="521"/>
      <c r="B164" s="521"/>
      <c r="C164" s="521"/>
      <c r="E164" s="522"/>
      <c r="F164" s="521"/>
    </row>
    <row r="165" spans="1:6" x14ac:dyDescent="0.25">
      <c r="A165" s="521"/>
      <c r="B165" s="521"/>
      <c r="C165" s="521"/>
      <c r="E165" s="522"/>
      <c r="F165" s="521"/>
    </row>
    <row r="166" spans="1:6" x14ac:dyDescent="0.25">
      <c r="A166" s="521"/>
      <c r="B166" s="521"/>
      <c r="C166" s="521"/>
      <c r="E166" s="522"/>
      <c r="F166" s="521"/>
    </row>
    <row r="167" spans="1:6" x14ac:dyDescent="0.25">
      <c r="A167" s="521"/>
      <c r="B167" s="521"/>
      <c r="C167" s="521"/>
      <c r="E167" s="522"/>
      <c r="F167" s="521"/>
    </row>
    <row r="168" spans="1:6" x14ac:dyDescent="0.25">
      <c r="A168" s="521"/>
      <c r="B168" s="521"/>
      <c r="C168" s="521"/>
      <c r="E168" s="522"/>
      <c r="F168" s="521"/>
    </row>
    <row r="169" spans="1:6" x14ac:dyDescent="0.25">
      <c r="A169" s="521"/>
      <c r="B169" s="521"/>
      <c r="C169" s="521"/>
      <c r="E169" s="522"/>
      <c r="F169" s="521"/>
    </row>
    <row r="170" spans="1:6" x14ac:dyDescent="0.25">
      <c r="A170" s="521"/>
      <c r="B170" s="521"/>
      <c r="C170" s="521"/>
      <c r="E170" s="522"/>
      <c r="F170" s="521"/>
    </row>
    <row r="171" spans="1:6" x14ac:dyDescent="0.25">
      <c r="A171" s="521"/>
      <c r="B171" s="521"/>
      <c r="C171" s="521"/>
      <c r="E171" s="522"/>
      <c r="F171" s="521"/>
    </row>
    <row r="172" spans="1:6" x14ac:dyDescent="0.25">
      <c r="A172" s="521"/>
      <c r="B172" s="521"/>
      <c r="C172" s="521"/>
      <c r="E172" s="522"/>
      <c r="F172" s="521"/>
    </row>
    <row r="173" spans="1:6" x14ac:dyDescent="0.25">
      <c r="A173" s="521"/>
      <c r="B173" s="521"/>
      <c r="C173" s="521"/>
      <c r="E173" s="522"/>
      <c r="F173" s="521"/>
    </row>
    <row r="174" spans="1:6" x14ac:dyDescent="0.25">
      <c r="A174" s="521"/>
      <c r="B174" s="521"/>
      <c r="C174" s="521"/>
      <c r="E174" s="522"/>
      <c r="F174" s="521"/>
    </row>
    <row r="175" spans="1:6" x14ac:dyDescent="0.25">
      <c r="A175" s="521"/>
      <c r="B175" s="521"/>
      <c r="C175" s="521"/>
      <c r="E175" s="522"/>
      <c r="F175" s="521"/>
    </row>
    <row r="176" spans="1:6" x14ac:dyDescent="0.25">
      <c r="A176" s="521"/>
      <c r="B176" s="521"/>
      <c r="C176" s="521"/>
      <c r="E176" s="522"/>
      <c r="F176" s="521"/>
    </row>
    <row r="177" spans="1:6" x14ac:dyDescent="0.25">
      <c r="A177" s="521"/>
      <c r="B177" s="521"/>
      <c r="C177" s="521"/>
      <c r="E177" s="522"/>
      <c r="F177" s="521"/>
    </row>
    <row r="178" spans="1:6" x14ac:dyDescent="0.25">
      <c r="A178" s="521"/>
      <c r="B178" s="521"/>
      <c r="C178" s="521"/>
      <c r="E178" s="522"/>
      <c r="F178" s="521"/>
    </row>
    <row r="179" spans="1:6" x14ac:dyDescent="0.25">
      <c r="A179" s="521"/>
      <c r="B179" s="521"/>
      <c r="C179" s="521"/>
      <c r="E179" s="522"/>
      <c r="F179" s="521"/>
    </row>
    <row r="180" spans="1:6" x14ac:dyDescent="0.25">
      <c r="A180" s="521"/>
      <c r="B180" s="521"/>
      <c r="C180" s="521"/>
      <c r="E180" s="522"/>
      <c r="F180" s="521"/>
    </row>
    <row r="181" spans="1:6" x14ac:dyDescent="0.25">
      <c r="A181" s="521"/>
      <c r="B181" s="521"/>
      <c r="C181" s="521"/>
      <c r="E181" s="522"/>
      <c r="F181" s="521"/>
    </row>
    <row r="182" spans="1:6" x14ac:dyDescent="0.25">
      <c r="A182" s="521"/>
      <c r="B182" s="521"/>
      <c r="C182" s="521"/>
      <c r="E182" s="522"/>
      <c r="F182" s="521"/>
    </row>
    <row r="183" spans="1:6" x14ac:dyDescent="0.25">
      <c r="A183" s="521"/>
      <c r="B183" s="521"/>
      <c r="C183" s="521"/>
      <c r="E183" s="522"/>
      <c r="F183" s="521"/>
    </row>
    <row r="184" spans="1:6" x14ac:dyDescent="0.25">
      <c r="A184" s="521"/>
      <c r="B184" s="521"/>
      <c r="C184" s="521"/>
      <c r="E184" s="522"/>
      <c r="F184" s="521"/>
    </row>
    <row r="185" spans="1:6" x14ac:dyDescent="0.25">
      <c r="A185" s="521"/>
      <c r="B185" s="521"/>
      <c r="C185" s="521"/>
      <c r="E185" s="522"/>
      <c r="F185" s="521"/>
    </row>
    <row r="186" spans="1:6" x14ac:dyDescent="0.25">
      <c r="A186" s="521"/>
      <c r="B186" s="521"/>
      <c r="C186" s="521"/>
      <c r="E186" s="522"/>
      <c r="F186" s="521"/>
    </row>
    <row r="187" spans="1:6" x14ac:dyDescent="0.25">
      <c r="A187" s="521"/>
      <c r="B187" s="521"/>
      <c r="C187" s="521"/>
      <c r="E187" s="522"/>
      <c r="F187" s="521"/>
    </row>
    <row r="188" spans="1:6" x14ac:dyDescent="0.25">
      <c r="A188" s="521"/>
      <c r="B188" s="521"/>
      <c r="C188" s="521"/>
      <c r="E188" s="522"/>
      <c r="F188" s="521"/>
    </row>
    <row r="189" spans="1:6" x14ac:dyDescent="0.25">
      <c r="A189" s="521"/>
      <c r="B189" s="521"/>
      <c r="C189" s="521"/>
      <c r="E189" s="522"/>
      <c r="F189" s="521"/>
    </row>
    <row r="190" spans="1:6" x14ac:dyDescent="0.25">
      <c r="A190" s="521"/>
      <c r="B190" s="521"/>
      <c r="C190" s="521"/>
      <c r="E190" s="522"/>
      <c r="F190" s="521"/>
    </row>
    <row r="191" spans="1:6" x14ac:dyDescent="0.25">
      <c r="A191" s="521"/>
      <c r="B191" s="521"/>
      <c r="C191" s="521"/>
      <c r="E191" s="522"/>
      <c r="F191" s="521"/>
    </row>
    <row r="192" spans="1:6" x14ac:dyDescent="0.25">
      <c r="A192" s="521"/>
      <c r="B192" s="521"/>
      <c r="C192" s="521"/>
      <c r="E192" s="522"/>
      <c r="F192" s="521"/>
    </row>
    <row r="193" spans="1:6" x14ac:dyDescent="0.25">
      <c r="A193" s="521"/>
      <c r="B193" s="521"/>
      <c r="C193" s="521"/>
      <c r="E193" s="522"/>
      <c r="F193" s="521"/>
    </row>
    <row r="194" spans="1:6" x14ac:dyDescent="0.25">
      <c r="A194" s="521"/>
      <c r="B194" s="521"/>
      <c r="C194" s="521"/>
      <c r="E194" s="522"/>
      <c r="F194" s="521"/>
    </row>
    <row r="195" spans="1:6" x14ac:dyDescent="0.25">
      <c r="A195" s="521"/>
      <c r="B195" s="521"/>
      <c r="C195" s="521"/>
      <c r="E195" s="522"/>
      <c r="F195" s="521"/>
    </row>
    <row r="196" spans="1:6" x14ac:dyDescent="0.25">
      <c r="A196" s="521"/>
      <c r="B196" s="521"/>
      <c r="C196" s="521"/>
      <c r="E196" s="522"/>
      <c r="F196" s="521"/>
    </row>
    <row r="197" spans="1:6" x14ac:dyDescent="0.25">
      <c r="A197" s="521"/>
      <c r="B197" s="521"/>
      <c r="C197" s="521"/>
      <c r="E197" s="522"/>
      <c r="F197" s="521"/>
    </row>
    <row r="198" spans="1:6" x14ac:dyDescent="0.25">
      <c r="A198" s="521"/>
      <c r="B198" s="521"/>
      <c r="C198" s="521"/>
      <c r="E198" s="522"/>
      <c r="F198" s="521"/>
    </row>
    <row r="199" spans="1:6" x14ac:dyDescent="0.25">
      <c r="A199" s="521"/>
      <c r="B199" s="521"/>
      <c r="C199" s="521"/>
      <c r="E199" s="522"/>
      <c r="F199" s="521"/>
    </row>
    <row r="200" spans="1:6" x14ac:dyDescent="0.25">
      <c r="A200" s="521"/>
      <c r="B200" s="521"/>
      <c r="C200" s="521"/>
      <c r="E200" s="522"/>
      <c r="F200" s="521"/>
    </row>
    <row r="201" spans="1:6" x14ac:dyDescent="0.25">
      <c r="A201" s="521"/>
      <c r="B201" s="521"/>
      <c r="C201" s="521"/>
      <c r="E201" s="522"/>
      <c r="F201" s="521"/>
    </row>
    <row r="202" spans="1:6" x14ac:dyDescent="0.25">
      <c r="A202" s="521"/>
      <c r="B202" s="521"/>
      <c r="C202" s="521"/>
      <c r="E202" s="522"/>
      <c r="F202" s="521"/>
    </row>
    <row r="203" spans="1:6" x14ac:dyDescent="0.25">
      <c r="A203" s="521"/>
      <c r="B203" s="521"/>
      <c r="C203" s="521"/>
      <c r="E203" s="522"/>
      <c r="F203" s="521"/>
    </row>
    <row r="204" spans="1:6" x14ac:dyDescent="0.25">
      <c r="A204" s="521"/>
      <c r="B204" s="521"/>
      <c r="C204" s="521"/>
      <c r="E204" s="522"/>
      <c r="F204" s="521"/>
    </row>
    <row r="205" spans="1:6" x14ac:dyDescent="0.25">
      <c r="A205" s="521"/>
      <c r="B205" s="521"/>
      <c r="C205" s="521"/>
      <c r="E205" s="522"/>
      <c r="F205" s="521"/>
    </row>
    <row r="206" spans="1:6" x14ac:dyDescent="0.25">
      <c r="A206" s="521"/>
      <c r="B206" s="521"/>
      <c r="C206" s="521"/>
      <c r="E206" s="522"/>
      <c r="F206" s="521"/>
    </row>
    <row r="207" spans="1:6" x14ac:dyDescent="0.25">
      <c r="A207" s="521"/>
      <c r="B207" s="521"/>
      <c r="C207" s="521"/>
      <c r="E207" s="522"/>
      <c r="F207" s="521"/>
    </row>
    <row r="208" spans="1:6" x14ac:dyDescent="0.25">
      <c r="A208" s="521"/>
      <c r="B208" s="521"/>
      <c r="C208" s="521"/>
      <c r="E208" s="522"/>
      <c r="F208" s="521"/>
    </row>
    <row r="209" spans="1:6" x14ac:dyDescent="0.25">
      <c r="A209" s="521"/>
      <c r="B209" s="521"/>
      <c r="C209" s="521"/>
      <c r="E209" s="522"/>
      <c r="F209" s="521"/>
    </row>
    <row r="210" spans="1:6" x14ac:dyDescent="0.25">
      <c r="A210" s="521"/>
      <c r="B210" s="521"/>
      <c r="C210" s="521"/>
      <c r="E210" s="522"/>
      <c r="F210" s="521"/>
    </row>
    <row r="211" spans="1:6" x14ac:dyDescent="0.25">
      <c r="A211" s="521"/>
      <c r="B211" s="521"/>
      <c r="C211" s="521"/>
      <c r="E211" s="522"/>
      <c r="F211" s="521"/>
    </row>
    <row r="212" spans="1:6" x14ac:dyDescent="0.25">
      <c r="A212" s="521"/>
      <c r="B212" s="521"/>
      <c r="C212" s="521"/>
      <c r="E212" s="522"/>
      <c r="F212" s="521"/>
    </row>
    <row r="213" spans="1:6" x14ac:dyDescent="0.25">
      <c r="A213" s="521"/>
      <c r="B213" s="521"/>
      <c r="C213" s="521"/>
      <c r="E213" s="522"/>
      <c r="F213" s="521"/>
    </row>
    <row r="214" spans="1:6" x14ac:dyDescent="0.25">
      <c r="A214" s="521"/>
      <c r="B214" s="521"/>
      <c r="C214" s="521"/>
      <c r="E214" s="522"/>
      <c r="F214" s="521"/>
    </row>
    <row r="215" spans="1:6" x14ac:dyDescent="0.25">
      <c r="A215" s="521"/>
      <c r="B215" s="521"/>
      <c r="C215" s="521"/>
      <c r="E215" s="522"/>
      <c r="F215" s="521"/>
    </row>
    <row r="216" spans="1:6" x14ac:dyDescent="0.25">
      <c r="A216" s="521"/>
      <c r="B216" s="521"/>
      <c r="C216" s="521"/>
      <c r="E216" s="522"/>
      <c r="F216" s="521"/>
    </row>
    <row r="217" spans="1:6" x14ac:dyDescent="0.25">
      <c r="A217" s="521"/>
      <c r="B217" s="521"/>
      <c r="C217" s="521"/>
      <c r="E217" s="522"/>
      <c r="F217" s="521"/>
    </row>
    <row r="218" spans="1:6" x14ac:dyDescent="0.25">
      <c r="A218" s="521"/>
      <c r="B218" s="521"/>
      <c r="C218" s="521"/>
      <c r="E218" s="522"/>
      <c r="F218" s="521"/>
    </row>
    <row r="219" spans="1:6" x14ac:dyDescent="0.25">
      <c r="A219" s="521"/>
      <c r="B219" s="521"/>
      <c r="C219" s="521"/>
      <c r="E219" s="522"/>
      <c r="F219" s="521"/>
    </row>
    <row r="220" spans="1:6" x14ac:dyDescent="0.25">
      <c r="A220" s="521"/>
      <c r="B220" s="521"/>
      <c r="C220" s="521"/>
      <c r="E220" s="522"/>
      <c r="F220" s="521"/>
    </row>
    <row r="221" spans="1:6" x14ac:dyDescent="0.25">
      <c r="A221" s="521"/>
      <c r="B221" s="521"/>
      <c r="C221" s="521"/>
      <c r="E221" s="522"/>
      <c r="F221" s="521"/>
    </row>
    <row r="222" spans="1:6" x14ac:dyDescent="0.25">
      <c r="A222" s="521"/>
      <c r="B222" s="521"/>
      <c r="C222" s="521"/>
      <c r="E222" s="522"/>
      <c r="F222" s="521"/>
    </row>
    <row r="223" spans="1:6" x14ac:dyDescent="0.25">
      <c r="A223" s="521"/>
      <c r="B223" s="521"/>
      <c r="C223" s="521"/>
      <c r="E223" s="522"/>
      <c r="F223" s="521"/>
    </row>
    <row r="224" spans="1:6" x14ac:dyDescent="0.25">
      <c r="A224" s="521"/>
      <c r="B224" s="521"/>
      <c r="C224" s="521"/>
      <c r="E224" s="522"/>
      <c r="F224" s="521"/>
    </row>
    <row r="225" spans="1:6" x14ac:dyDescent="0.25">
      <c r="A225" s="521"/>
      <c r="B225" s="521"/>
      <c r="C225" s="521"/>
      <c r="E225" s="522"/>
      <c r="F225" s="521"/>
    </row>
    <row r="226" spans="1:6" x14ac:dyDescent="0.25">
      <c r="A226" s="521"/>
      <c r="B226" s="521"/>
      <c r="C226" s="521"/>
      <c r="E226" s="522"/>
      <c r="F226" s="521"/>
    </row>
    <row r="227" spans="1:6" x14ac:dyDescent="0.25">
      <c r="A227" s="521"/>
      <c r="B227" s="521"/>
      <c r="C227" s="521"/>
      <c r="E227" s="522"/>
      <c r="F227" s="521"/>
    </row>
    <row r="228" spans="1:6" x14ac:dyDescent="0.25">
      <c r="A228" s="521"/>
      <c r="B228" s="521"/>
      <c r="C228" s="521"/>
      <c r="E228" s="522"/>
      <c r="F228" s="521"/>
    </row>
    <row r="229" spans="1:6" x14ac:dyDescent="0.25">
      <c r="A229" s="521"/>
      <c r="B229" s="521"/>
      <c r="C229" s="521"/>
      <c r="E229" s="522"/>
      <c r="F229" s="521"/>
    </row>
    <row r="230" spans="1:6" x14ac:dyDescent="0.25">
      <c r="A230" s="521"/>
      <c r="B230" s="521"/>
      <c r="C230" s="521"/>
      <c r="E230" s="522"/>
      <c r="F230" s="521"/>
    </row>
    <row r="231" spans="1:6" x14ac:dyDescent="0.25">
      <c r="A231" s="521"/>
      <c r="B231" s="521"/>
      <c r="C231" s="521"/>
      <c r="E231" s="522"/>
      <c r="F231" s="521"/>
    </row>
    <row r="232" spans="1:6" x14ac:dyDescent="0.25">
      <c r="A232" s="521"/>
      <c r="B232" s="521"/>
      <c r="C232" s="521"/>
      <c r="E232" s="522"/>
      <c r="F232" s="521"/>
    </row>
    <row r="233" spans="1:6" x14ac:dyDescent="0.25">
      <c r="A233" s="521"/>
      <c r="B233" s="521"/>
      <c r="C233" s="521"/>
      <c r="E233" s="522"/>
      <c r="F233" s="521"/>
    </row>
    <row r="234" spans="1:6" x14ac:dyDescent="0.25">
      <c r="A234" s="521"/>
      <c r="B234" s="521"/>
      <c r="C234" s="521"/>
      <c r="E234" s="522"/>
      <c r="F234" s="521"/>
    </row>
    <row r="235" spans="1:6" x14ac:dyDescent="0.25">
      <c r="A235" s="521"/>
      <c r="B235" s="521"/>
      <c r="C235" s="521"/>
      <c r="E235" s="522"/>
      <c r="F235" s="521"/>
    </row>
    <row r="236" spans="1:6" x14ac:dyDescent="0.25">
      <c r="A236" s="521"/>
      <c r="B236" s="521"/>
      <c r="C236" s="521"/>
      <c r="E236" s="522"/>
      <c r="F236" s="521"/>
    </row>
    <row r="237" spans="1:6" x14ac:dyDescent="0.25">
      <c r="A237" s="521"/>
      <c r="B237" s="521"/>
      <c r="C237" s="521"/>
      <c r="E237" s="522"/>
      <c r="F237" s="521"/>
    </row>
    <row r="238" spans="1:6" x14ac:dyDescent="0.25">
      <c r="A238" s="521"/>
      <c r="B238" s="521"/>
      <c r="C238" s="521"/>
      <c r="E238" s="522"/>
      <c r="F238" s="521"/>
    </row>
    <row r="239" spans="1:6" x14ac:dyDescent="0.25">
      <c r="A239" s="521"/>
      <c r="B239" s="521"/>
      <c r="C239" s="521"/>
      <c r="E239" s="522"/>
      <c r="F239" s="521"/>
    </row>
    <row r="240" spans="1:6" x14ac:dyDescent="0.25">
      <c r="A240" s="521"/>
      <c r="B240" s="521"/>
      <c r="C240" s="521"/>
      <c r="E240" s="522"/>
      <c r="F240" s="521"/>
    </row>
    <row r="241" spans="1:6" x14ac:dyDescent="0.25">
      <c r="A241" s="521"/>
      <c r="B241" s="521"/>
      <c r="C241" s="521"/>
      <c r="E241" s="522"/>
      <c r="F241" s="521"/>
    </row>
    <row r="242" spans="1:6" x14ac:dyDescent="0.25">
      <c r="A242" s="521"/>
      <c r="B242" s="521"/>
      <c r="C242" s="521"/>
      <c r="E242" s="522"/>
      <c r="F242" s="521"/>
    </row>
    <row r="243" spans="1:6" x14ac:dyDescent="0.25">
      <c r="A243" s="521"/>
      <c r="B243" s="521"/>
      <c r="C243" s="521"/>
      <c r="E243" s="522"/>
      <c r="F243" s="521"/>
    </row>
    <row r="244" spans="1:6" x14ac:dyDescent="0.25">
      <c r="A244" s="521"/>
      <c r="B244" s="521"/>
      <c r="C244" s="521"/>
      <c r="E244" s="522"/>
      <c r="F244" s="521"/>
    </row>
    <row r="245" spans="1:6" x14ac:dyDescent="0.25">
      <c r="A245" s="521"/>
      <c r="B245" s="521"/>
      <c r="C245" s="521"/>
      <c r="E245" s="522"/>
      <c r="F245" s="521"/>
    </row>
    <row r="246" spans="1:6" x14ac:dyDescent="0.25">
      <c r="A246" s="521"/>
      <c r="B246" s="521"/>
      <c r="C246" s="521"/>
      <c r="E246" s="522"/>
      <c r="F246" s="521"/>
    </row>
    <row r="247" spans="1:6" x14ac:dyDescent="0.25">
      <c r="A247" s="521"/>
      <c r="B247" s="521"/>
      <c r="C247" s="521"/>
      <c r="E247" s="522"/>
      <c r="F247" s="521"/>
    </row>
    <row r="248" spans="1:6" x14ac:dyDescent="0.25">
      <c r="A248" s="521"/>
      <c r="B248" s="521"/>
      <c r="C248" s="521"/>
      <c r="E248" s="522"/>
      <c r="F248" s="521"/>
    </row>
    <row r="249" spans="1:6" x14ac:dyDescent="0.25">
      <c r="A249" s="521"/>
      <c r="B249" s="521"/>
      <c r="C249" s="521"/>
      <c r="E249" s="522"/>
      <c r="F249" s="521"/>
    </row>
    <row r="250" spans="1:6" x14ac:dyDescent="0.25">
      <c r="A250" s="521"/>
      <c r="B250" s="521"/>
      <c r="C250" s="521"/>
      <c r="E250" s="522"/>
      <c r="F250" s="521"/>
    </row>
    <row r="251" spans="1:6" x14ac:dyDescent="0.25">
      <c r="A251" s="521"/>
      <c r="B251" s="521"/>
      <c r="C251" s="521"/>
      <c r="E251" s="522"/>
      <c r="F251" s="521"/>
    </row>
    <row r="252" spans="1:6" x14ac:dyDescent="0.25">
      <c r="A252" s="521"/>
      <c r="B252" s="521"/>
      <c r="C252" s="521"/>
      <c r="E252" s="522"/>
      <c r="F252" s="521"/>
    </row>
    <row r="253" spans="1:6" x14ac:dyDescent="0.25">
      <c r="A253" s="521"/>
      <c r="B253" s="521"/>
      <c r="C253" s="521"/>
      <c r="E253" s="522"/>
      <c r="F253" s="521"/>
    </row>
    <row r="254" spans="1:6" x14ac:dyDescent="0.25">
      <c r="A254" s="521"/>
      <c r="B254" s="521"/>
      <c r="C254" s="521"/>
      <c r="E254" s="522"/>
      <c r="F254" s="521"/>
    </row>
    <row r="255" spans="1:6" x14ac:dyDescent="0.25">
      <c r="A255" s="521"/>
      <c r="B255" s="521"/>
      <c r="C255" s="521"/>
      <c r="E255" s="522"/>
      <c r="F255" s="521"/>
    </row>
    <row r="256" spans="1:6" x14ac:dyDescent="0.25">
      <c r="A256" s="521"/>
      <c r="B256" s="521"/>
      <c r="C256" s="521"/>
      <c r="E256" s="522"/>
      <c r="F256" s="521"/>
    </row>
    <row r="257" spans="1:6" x14ac:dyDescent="0.25">
      <c r="A257" s="521"/>
      <c r="B257" s="521"/>
      <c r="C257" s="521"/>
      <c r="E257" s="522"/>
      <c r="F257" s="521"/>
    </row>
    <row r="258" spans="1:6" x14ac:dyDescent="0.25">
      <c r="A258" s="521"/>
      <c r="B258" s="521"/>
      <c r="C258" s="521"/>
      <c r="E258" s="522"/>
      <c r="F258" s="521"/>
    </row>
    <row r="259" spans="1:6" x14ac:dyDescent="0.25">
      <c r="A259" s="521"/>
      <c r="B259" s="521"/>
      <c r="C259" s="521"/>
      <c r="E259" s="522"/>
      <c r="F259" s="521"/>
    </row>
    <row r="260" spans="1:6" x14ac:dyDescent="0.25">
      <c r="A260" s="521"/>
      <c r="B260" s="521"/>
      <c r="C260" s="521"/>
      <c r="E260" s="522"/>
      <c r="F260" s="521"/>
    </row>
    <row r="261" spans="1:6" x14ac:dyDescent="0.25">
      <c r="A261" s="521"/>
      <c r="B261" s="521"/>
      <c r="C261" s="521"/>
      <c r="E261" s="522"/>
      <c r="F261" s="521"/>
    </row>
    <row r="262" spans="1:6" x14ac:dyDescent="0.25">
      <c r="A262" s="521"/>
      <c r="B262" s="521"/>
      <c r="C262" s="521"/>
      <c r="E262" s="522"/>
      <c r="F262" s="521"/>
    </row>
    <row r="263" spans="1:6" x14ac:dyDescent="0.25">
      <c r="A263" s="521"/>
      <c r="B263" s="521"/>
      <c r="C263" s="521"/>
      <c r="E263" s="522"/>
      <c r="F263" s="521"/>
    </row>
    <row r="264" spans="1:6" x14ac:dyDescent="0.25">
      <c r="A264" s="521"/>
      <c r="B264" s="521"/>
      <c r="C264" s="521"/>
      <c r="E264" s="522"/>
      <c r="F264" s="521"/>
    </row>
    <row r="265" spans="1:6" x14ac:dyDescent="0.25">
      <c r="A265" s="521"/>
      <c r="B265" s="521"/>
      <c r="C265" s="521"/>
      <c r="E265" s="522"/>
      <c r="F265" s="521"/>
    </row>
    <row r="266" spans="1:6" x14ac:dyDescent="0.25">
      <c r="A266" s="521"/>
      <c r="B266" s="521"/>
      <c r="C266" s="521"/>
      <c r="E266" s="522"/>
      <c r="F266" s="521"/>
    </row>
    <row r="267" spans="1:6" x14ac:dyDescent="0.25">
      <c r="A267" s="521"/>
      <c r="B267" s="521"/>
      <c r="C267" s="521"/>
      <c r="E267" s="522"/>
      <c r="F267" s="521"/>
    </row>
    <row r="268" spans="1:6" x14ac:dyDescent="0.25">
      <c r="A268" s="521"/>
      <c r="B268" s="521"/>
      <c r="C268" s="521"/>
      <c r="E268" s="522"/>
      <c r="F268" s="521"/>
    </row>
    <row r="269" spans="1:6" x14ac:dyDescent="0.25">
      <c r="A269" s="521"/>
      <c r="B269" s="521"/>
      <c r="C269" s="521"/>
      <c r="E269" s="522"/>
      <c r="F269" s="521"/>
    </row>
    <row r="270" spans="1:6" x14ac:dyDescent="0.25">
      <c r="A270" s="521"/>
      <c r="B270" s="521"/>
      <c r="C270" s="521"/>
      <c r="E270" s="522"/>
      <c r="F270" s="521"/>
    </row>
    <row r="271" spans="1:6" x14ac:dyDescent="0.25">
      <c r="A271" s="521"/>
      <c r="B271" s="521"/>
      <c r="C271" s="521"/>
      <c r="E271" s="522"/>
      <c r="F271" s="521"/>
    </row>
    <row r="272" spans="1:6" x14ac:dyDescent="0.25">
      <c r="A272" s="521"/>
      <c r="B272" s="521"/>
      <c r="C272" s="521"/>
      <c r="E272" s="522"/>
      <c r="F272" s="521"/>
    </row>
    <row r="273" spans="1:6" x14ac:dyDescent="0.25">
      <c r="A273" s="521"/>
      <c r="B273" s="521"/>
      <c r="C273" s="521"/>
      <c r="E273" s="522"/>
      <c r="F273" s="521"/>
    </row>
    <row r="274" spans="1:6" x14ac:dyDescent="0.25">
      <c r="A274" s="521"/>
      <c r="B274" s="521"/>
      <c r="C274" s="521"/>
      <c r="E274" s="522"/>
      <c r="F274" s="521"/>
    </row>
    <row r="275" spans="1:6" x14ac:dyDescent="0.25">
      <c r="A275" s="521"/>
      <c r="B275" s="521"/>
      <c r="C275" s="521"/>
      <c r="E275" s="522"/>
      <c r="F275" s="521"/>
    </row>
    <row r="276" spans="1:6" x14ac:dyDescent="0.25">
      <c r="A276" s="521"/>
      <c r="B276" s="521"/>
      <c r="C276" s="521"/>
      <c r="E276" s="522"/>
      <c r="F276" s="521"/>
    </row>
    <row r="277" spans="1:6" x14ac:dyDescent="0.25">
      <c r="A277" s="521"/>
      <c r="B277" s="521"/>
      <c r="C277" s="521"/>
      <c r="E277" s="522"/>
      <c r="F277" s="521"/>
    </row>
    <row r="278" spans="1:6" x14ac:dyDescent="0.25">
      <c r="A278" s="521"/>
      <c r="B278" s="521"/>
      <c r="C278" s="521"/>
      <c r="E278" s="522"/>
      <c r="F278" s="521"/>
    </row>
    <row r="279" spans="1:6" x14ac:dyDescent="0.25">
      <c r="A279" s="521"/>
      <c r="B279" s="521"/>
      <c r="C279" s="521"/>
      <c r="E279" s="522"/>
      <c r="F279" s="521"/>
    </row>
    <row r="280" spans="1:6" x14ac:dyDescent="0.25">
      <c r="A280" s="521"/>
      <c r="B280" s="521"/>
      <c r="C280" s="521"/>
      <c r="E280" s="522"/>
      <c r="F280" s="521"/>
    </row>
    <row r="281" spans="1:6" x14ac:dyDescent="0.25">
      <c r="A281" s="521"/>
      <c r="B281" s="521"/>
      <c r="C281" s="521"/>
      <c r="E281" s="522"/>
      <c r="F281" s="521"/>
    </row>
    <row r="282" spans="1:6" x14ac:dyDescent="0.25">
      <c r="A282" s="521"/>
      <c r="B282" s="521"/>
      <c r="C282" s="521"/>
      <c r="E282" s="522"/>
      <c r="F282" s="521"/>
    </row>
    <row r="283" spans="1:6" x14ac:dyDescent="0.25">
      <c r="A283" s="521"/>
      <c r="B283" s="521"/>
      <c r="C283" s="521"/>
      <c r="E283" s="522"/>
      <c r="F283" s="521"/>
    </row>
    <row r="284" spans="1:6" x14ac:dyDescent="0.25">
      <c r="A284" s="521"/>
      <c r="B284" s="521"/>
      <c r="C284" s="521"/>
      <c r="E284" s="522"/>
      <c r="F284" s="521"/>
    </row>
    <row r="285" spans="1:6" x14ac:dyDescent="0.25">
      <c r="A285" s="521"/>
      <c r="B285" s="521"/>
      <c r="C285" s="521"/>
      <c r="E285" s="522"/>
      <c r="F285" s="521"/>
    </row>
    <row r="286" spans="1:6" x14ac:dyDescent="0.25">
      <c r="A286" s="521"/>
      <c r="B286" s="521"/>
      <c r="C286" s="521"/>
      <c r="E286" s="522"/>
      <c r="F286" s="521"/>
    </row>
    <row r="287" spans="1:6" x14ac:dyDescent="0.25">
      <c r="A287" s="521"/>
      <c r="B287" s="521"/>
      <c r="C287" s="521"/>
      <c r="E287" s="522"/>
      <c r="F287" s="521"/>
    </row>
    <row r="288" spans="1:6" x14ac:dyDescent="0.25">
      <c r="A288" s="521"/>
      <c r="B288" s="521"/>
      <c r="C288" s="521"/>
      <c r="E288" s="522"/>
      <c r="F288" s="521"/>
    </row>
    <row r="289" spans="1:6" x14ac:dyDescent="0.25">
      <c r="A289" s="521"/>
      <c r="B289" s="521"/>
      <c r="C289" s="521"/>
      <c r="E289" s="522"/>
      <c r="F289" s="521"/>
    </row>
    <row r="290" spans="1:6" x14ac:dyDescent="0.25">
      <c r="A290" s="521"/>
      <c r="B290" s="521"/>
      <c r="C290" s="521"/>
      <c r="E290" s="522"/>
      <c r="F290" s="521"/>
    </row>
    <row r="291" spans="1:6" x14ac:dyDescent="0.25">
      <c r="A291" s="521"/>
      <c r="B291" s="521"/>
      <c r="C291" s="521"/>
      <c r="E291" s="522"/>
      <c r="F291" s="521"/>
    </row>
    <row r="292" spans="1:6" x14ac:dyDescent="0.25">
      <c r="A292" s="521"/>
      <c r="B292" s="521"/>
      <c r="C292" s="521"/>
      <c r="E292" s="522"/>
      <c r="F292" s="521"/>
    </row>
    <row r="293" spans="1:6" x14ac:dyDescent="0.25">
      <c r="A293" s="521"/>
      <c r="B293" s="521"/>
      <c r="C293" s="521"/>
      <c r="E293" s="522"/>
      <c r="F293" s="521"/>
    </row>
    <row r="294" spans="1:6" x14ac:dyDescent="0.25">
      <c r="A294" s="521"/>
      <c r="B294" s="521"/>
      <c r="C294" s="521"/>
      <c r="E294" s="522"/>
      <c r="F294" s="521"/>
    </row>
    <row r="295" spans="1:6" x14ac:dyDescent="0.25">
      <c r="A295" s="521"/>
      <c r="B295" s="521"/>
      <c r="C295" s="521"/>
      <c r="E295" s="522"/>
      <c r="F295" s="521"/>
    </row>
    <row r="296" spans="1:6" x14ac:dyDescent="0.25">
      <c r="A296" s="521"/>
      <c r="B296" s="521"/>
      <c r="C296" s="521"/>
      <c r="E296" s="522"/>
      <c r="F296" s="521"/>
    </row>
    <row r="297" spans="1:6" x14ac:dyDescent="0.25">
      <c r="A297" s="521"/>
      <c r="B297" s="521"/>
      <c r="C297" s="521"/>
      <c r="E297" s="522"/>
      <c r="F297" s="521"/>
    </row>
    <row r="298" spans="1:6" x14ac:dyDescent="0.25">
      <c r="A298" s="521"/>
      <c r="B298" s="521"/>
      <c r="C298" s="521"/>
      <c r="E298" s="522"/>
      <c r="F298" s="521"/>
    </row>
    <row r="299" spans="1:6" x14ac:dyDescent="0.25">
      <c r="A299" s="521"/>
      <c r="B299" s="521"/>
      <c r="C299" s="521"/>
      <c r="E299" s="522"/>
      <c r="F299" s="521"/>
    </row>
    <row r="300" spans="1:6" x14ac:dyDescent="0.25">
      <c r="A300" s="521"/>
      <c r="B300" s="521"/>
      <c r="C300" s="521"/>
      <c r="E300" s="522"/>
      <c r="F300" s="521"/>
    </row>
    <row r="301" spans="1:6" x14ac:dyDescent="0.25">
      <c r="A301" s="521"/>
      <c r="B301" s="521"/>
      <c r="C301" s="521"/>
      <c r="E301" s="522"/>
      <c r="F301" s="521"/>
    </row>
    <row r="302" spans="1:6" x14ac:dyDescent="0.25">
      <c r="A302" s="521"/>
      <c r="B302" s="521"/>
      <c r="C302" s="521"/>
      <c r="E302" s="522"/>
      <c r="F302" s="521"/>
    </row>
    <row r="303" spans="1:6" x14ac:dyDescent="0.25">
      <c r="A303" s="521"/>
      <c r="B303" s="521"/>
      <c r="C303" s="521"/>
      <c r="E303" s="522"/>
      <c r="F303" s="521"/>
    </row>
    <row r="304" spans="1:6" x14ac:dyDescent="0.25">
      <c r="A304" s="521"/>
      <c r="B304" s="521"/>
      <c r="C304" s="521"/>
      <c r="E304" s="522"/>
      <c r="F304" s="521"/>
    </row>
    <row r="305" spans="1:6" x14ac:dyDescent="0.25">
      <c r="A305" s="521"/>
      <c r="B305" s="521"/>
      <c r="C305" s="521"/>
      <c r="E305" s="522"/>
      <c r="F305" s="521"/>
    </row>
    <row r="306" spans="1:6" x14ac:dyDescent="0.25">
      <c r="A306" s="521"/>
      <c r="B306" s="521"/>
      <c r="C306" s="521"/>
      <c r="E306" s="522"/>
      <c r="F306" s="521"/>
    </row>
    <row r="307" spans="1:6" x14ac:dyDescent="0.25">
      <c r="A307" s="521"/>
      <c r="B307" s="521"/>
      <c r="C307" s="521"/>
      <c r="E307" s="522"/>
      <c r="F307" s="521"/>
    </row>
    <row r="308" spans="1:6" x14ac:dyDescent="0.25">
      <c r="A308" s="521"/>
      <c r="B308" s="521"/>
      <c r="C308" s="521"/>
      <c r="E308" s="522"/>
      <c r="F308" s="521"/>
    </row>
    <row r="309" spans="1:6" x14ac:dyDescent="0.25">
      <c r="A309" s="521"/>
      <c r="B309" s="521"/>
      <c r="C309" s="521"/>
      <c r="E309" s="522"/>
      <c r="F309" s="521"/>
    </row>
    <row r="310" spans="1:6" x14ac:dyDescent="0.25">
      <c r="A310" s="521"/>
      <c r="B310" s="521"/>
      <c r="C310" s="521"/>
      <c r="E310" s="522"/>
      <c r="F310" s="521"/>
    </row>
    <row r="311" spans="1:6" x14ac:dyDescent="0.25">
      <c r="A311" s="521"/>
      <c r="B311" s="521"/>
      <c r="C311" s="521"/>
      <c r="E311" s="522"/>
      <c r="F311" s="521"/>
    </row>
    <row r="312" spans="1:6" x14ac:dyDescent="0.25">
      <c r="A312" s="521"/>
      <c r="B312" s="521"/>
      <c r="C312" s="521"/>
      <c r="E312" s="522"/>
      <c r="F312" s="521"/>
    </row>
    <row r="313" spans="1:6" x14ac:dyDescent="0.25">
      <c r="A313" s="521"/>
      <c r="B313" s="521"/>
      <c r="C313" s="521"/>
      <c r="E313" s="522"/>
      <c r="F313" s="521"/>
    </row>
    <row r="314" spans="1:6" x14ac:dyDescent="0.25">
      <c r="A314" s="521"/>
      <c r="B314" s="521"/>
      <c r="C314" s="521"/>
      <c r="E314" s="522"/>
      <c r="F314" s="521"/>
    </row>
    <row r="315" spans="1:6" x14ac:dyDescent="0.25">
      <c r="A315" s="521"/>
      <c r="B315" s="521"/>
      <c r="C315" s="521"/>
      <c r="E315" s="522"/>
      <c r="F315" s="521"/>
    </row>
    <row r="316" spans="1:6" x14ac:dyDescent="0.25">
      <c r="A316" s="521"/>
      <c r="B316" s="521"/>
      <c r="C316" s="521"/>
      <c r="E316" s="522"/>
      <c r="F316" s="521"/>
    </row>
    <row r="317" spans="1:6" x14ac:dyDescent="0.25">
      <c r="A317" s="521"/>
      <c r="B317" s="521"/>
      <c r="C317" s="521"/>
      <c r="E317" s="522"/>
      <c r="F317" s="521"/>
    </row>
    <row r="318" spans="1:6" x14ac:dyDescent="0.25">
      <c r="A318" s="521"/>
      <c r="B318" s="521"/>
      <c r="C318" s="521"/>
      <c r="E318" s="522"/>
      <c r="F318" s="521"/>
    </row>
    <row r="319" spans="1:6" x14ac:dyDescent="0.25">
      <c r="A319" s="521"/>
      <c r="B319" s="521"/>
      <c r="C319" s="521"/>
      <c r="E319" s="522"/>
      <c r="F319" s="521"/>
    </row>
    <row r="320" spans="1:6" x14ac:dyDescent="0.25">
      <c r="A320" s="521"/>
      <c r="B320" s="521"/>
      <c r="C320" s="521"/>
      <c r="E320" s="522"/>
      <c r="F320" s="521"/>
    </row>
    <row r="321" spans="1:6" x14ac:dyDescent="0.25">
      <c r="A321" s="521"/>
      <c r="B321" s="521"/>
      <c r="C321" s="521"/>
      <c r="E321" s="522"/>
      <c r="F321" s="521"/>
    </row>
    <row r="322" spans="1:6" x14ac:dyDescent="0.25">
      <c r="A322" s="521"/>
      <c r="B322" s="521"/>
      <c r="C322" s="521"/>
      <c r="E322" s="522"/>
      <c r="F322" s="521"/>
    </row>
    <row r="323" spans="1:6" x14ac:dyDescent="0.25">
      <c r="A323" s="521"/>
      <c r="B323" s="521"/>
      <c r="C323" s="521"/>
      <c r="E323" s="522"/>
      <c r="F323" s="521"/>
    </row>
    <row r="324" spans="1:6" x14ac:dyDescent="0.25">
      <c r="A324" s="521"/>
      <c r="B324" s="521"/>
      <c r="C324" s="521"/>
      <c r="E324" s="522"/>
      <c r="F324" s="521"/>
    </row>
    <row r="325" spans="1:6" x14ac:dyDescent="0.25">
      <c r="A325" s="521"/>
      <c r="B325" s="521"/>
      <c r="C325" s="521"/>
      <c r="E325" s="522"/>
      <c r="F325" s="521"/>
    </row>
    <row r="326" spans="1:6" x14ac:dyDescent="0.25">
      <c r="A326" s="521"/>
      <c r="B326" s="521"/>
      <c r="C326" s="521"/>
      <c r="E326" s="522"/>
      <c r="F326" s="521"/>
    </row>
    <row r="327" spans="1:6" x14ac:dyDescent="0.25">
      <c r="A327" s="521"/>
      <c r="B327" s="521"/>
      <c r="C327" s="521"/>
      <c r="E327" s="522"/>
      <c r="F327" s="521"/>
    </row>
    <row r="328" spans="1:6" x14ac:dyDescent="0.25">
      <c r="A328" s="521"/>
      <c r="B328" s="521"/>
      <c r="C328" s="521"/>
      <c r="E328" s="522"/>
      <c r="F328" s="521"/>
    </row>
    <row r="329" spans="1:6" x14ac:dyDescent="0.25">
      <c r="A329" s="521"/>
      <c r="B329" s="521"/>
      <c r="C329" s="521"/>
      <c r="E329" s="522"/>
      <c r="F329" s="521"/>
    </row>
    <row r="330" spans="1:6" x14ac:dyDescent="0.25">
      <c r="A330" s="521"/>
      <c r="B330" s="521"/>
      <c r="C330" s="521"/>
      <c r="E330" s="522"/>
      <c r="F330" s="521"/>
    </row>
    <row r="331" spans="1:6" x14ac:dyDescent="0.25">
      <c r="A331" s="521"/>
      <c r="B331" s="521"/>
      <c r="C331" s="521"/>
      <c r="E331" s="522"/>
      <c r="F331" s="521"/>
    </row>
    <row r="332" spans="1:6" x14ac:dyDescent="0.25">
      <c r="A332" s="521"/>
      <c r="B332" s="521"/>
      <c r="C332" s="521"/>
      <c r="E332" s="522"/>
      <c r="F332" s="521"/>
    </row>
    <row r="333" spans="1:6" x14ac:dyDescent="0.25">
      <c r="A333" s="521"/>
      <c r="B333" s="521"/>
      <c r="C333" s="521"/>
      <c r="E333" s="522"/>
      <c r="F333" s="521"/>
    </row>
    <row r="334" spans="1:6" x14ac:dyDescent="0.25">
      <c r="A334" s="521"/>
      <c r="B334" s="521"/>
      <c r="C334" s="521"/>
      <c r="E334" s="522"/>
      <c r="F334" s="521"/>
    </row>
    <row r="335" spans="1:6" x14ac:dyDescent="0.25">
      <c r="A335" s="521"/>
      <c r="B335" s="521"/>
      <c r="C335" s="521"/>
      <c r="E335" s="522"/>
      <c r="F335" s="521"/>
    </row>
    <row r="336" spans="1:6" x14ac:dyDescent="0.25">
      <c r="A336" s="521"/>
      <c r="B336" s="521"/>
      <c r="C336" s="521"/>
      <c r="E336" s="522"/>
      <c r="F336" s="521"/>
    </row>
    <row r="337" spans="1:6" x14ac:dyDescent="0.25">
      <c r="A337" s="521"/>
      <c r="B337" s="521"/>
      <c r="C337" s="521"/>
      <c r="E337" s="522"/>
      <c r="F337" s="521"/>
    </row>
    <row r="338" spans="1:6" x14ac:dyDescent="0.25">
      <c r="A338" s="521"/>
      <c r="B338" s="521"/>
      <c r="C338" s="521"/>
      <c r="E338" s="522"/>
      <c r="F338" s="521"/>
    </row>
    <row r="339" spans="1:6" x14ac:dyDescent="0.25">
      <c r="A339" s="521"/>
      <c r="B339" s="521"/>
      <c r="C339" s="521"/>
      <c r="E339" s="522"/>
      <c r="F339" s="521"/>
    </row>
    <row r="340" spans="1:6" x14ac:dyDescent="0.25">
      <c r="A340" s="521"/>
      <c r="B340" s="521"/>
      <c r="C340" s="521"/>
      <c r="E340" s="522"/>
      <c r="F340" s="521"/>
    </row>
    <row r="341" spans="1:6" x14ac:dyDescent="0.25">
      <c r="A341" s="521"/>
      <c r="B341" s="521"/>
      <c r="C341" s="521"/>
      <c r="E341" s="522"/>
      <c r="F341" s="521"/>
    </row>
    <row r="342" spans="1:6" x14ac:dyDescent="0.25">
      <c r="A342" s="521"/>
      <c r="B342" s="521"/>
      <c r="C342" s="521"/>
      <c r="E342" s="522"/>
      <c r="F342" s="521"/>
    </row>
    <row r="343" spans="1:6" x14ac:dyDescent="0.25">
      <c r="A343" s="521"/>
      <c r="B343" s="521"/>
      <c r="C343" s="521"/>
      <c r="E343" s="522"/>
      <c r="F343" s="521"/>
    </row>
    <row r="344" spans="1:6" x14ac:dyDescent="0.25">
      <c r="A344" s="521"/>
      <c r="B344" s="521"/>
      <c r="C344" s="521"/>
      <c r="E344" s="522"/>
      <c r="F344" s="521"/>
    </row>
    <row r="345" spans="1:6" x14ac:dyDescent="0.25">
      <c r="A345" s="521"/>
      <c r="B345" s="521"/>
      <c r="C345" s="521"/>
      <c r="E345" s="522"/>
      <c r="F345" s="521"/>
    </row>
    <row r="346" spans="1:6" x14ac:dyDescent="0.25">
      <c r="A346" s="521"/>
      <c r="B346" s="521"/>
      <c r="C346" s="521"/>
      <c r="E346" s="522"/>
      <c r="F346" s="521"/>
    </row>
    <row r="347" spans="1:6" x14ac:dyDescent="0.25">
      <c r="A347" s="521"/>
      <c r="B347" s="521"/>
      <c r="C347" s="521"/>
      <c r="E347" s="522"/>
      <c r="F347" s="521"/>
    </row>
    <row r="348" spans="1:6" x14ac:dyDescent="0.25">
      <c r="A348" s="521"/>
      <c r="B348" s="521"/>
      <c r="C348" s="521"/>
      <c r="E348" s="522"/>
      <c r="F348" s="521"/>
    </row>
    <row r="349" spans="1:6" x14ac:dyDescent="0.25">
      <c r="A349" s="521"/>
      <c r="B349" s="521"/>
      <c r="C349" s="521"/>
      <c r="E349" s="522"/>
      <c r="F349" s="521"/>
    </row>
    <row r="350" spans="1:6" x14ac:dyDescent="0.25">
      <c r="A350" s="521"/>
      <c r="B350" s="521"/>
      <c r="C350" s="521"/>
      <c r="E350" s="522"/>
      <c r="F350" s="521"/>
    </row>
    <row r="351" spans="1:6" x14ac:dyDescent="0.25">
      <c r="A351" s="521"/>
      <c r="B351" s="521"/>
      <c r="C351" s="521"/>
      <c r="E351" s="522"/>
      <c r="F351" s="521"/>
    </row>
    <row r="352" spans="1:6" x14ac:dyDescent="0.25">
      <c r="A352" s="521"/>
      <c r="B352" s="521"/>
      <c r="C352" s="521"/>
      <c r="E352" s="522"/>
      <c r="F352" s="521"/>
    </row>
    <row r="353" spans="1:6" x14ac:dyDescent="0.25">
      <c r="A353" s="521"/>
      <c r="B353" s="521"/>
      <c r="C353" s="521"/>
      <c r="E353" s="522"/>
      <c r="F353" s="521"/>
    </row>
    <row r="354" spans="1:6" x14ac:dyDescent="0.25">
      <c r="A354" s="521"/>
      <c r="B354" s="521"/>
      <c r="C354" s="521"/>
      <c r="E354" s="522"/>
      <c r="F354" s="521"/>
    </row>
    <row r="355" spans="1:6" x14ac:dyDescent="0.25">
      <c r="A355" s="521"/>
      <c r="B355" s="521"/>
      <c r="C355" s="521"/>
      <c r="E355" s="522"/>
      <c r="F355" s="521"/>
    </row>
    <row r="356" spans="1:6" x14ac:dyDescent="0.25">
      <c r="A356" s="521"/>
      <c r="B356" s="521"/>
      <c r="C356" s="521"/>
      <c r="E356" s="522"/>
      <c r="F356" s="521"/>
    </row>
    <row r="357" spans="1:6" x14ac:dyDescent="0.25">
      <c r="A357" s="521"/>
      <c r="B357" s="521"/>
      <c r="C357" s="521"/>
      <c r="E357" s="522"/>
      <c r="F357" s="521"/>
    </row>
    <row r="358" spans="1:6" x14ac:dyDescent="0.25">
      <c r="A358" s="521"/>
      <c r="B358" s="521"/>
      <c r="C358" s="521"/>
      <c r="E358" s="522"/>
      <c r="F358" s="521"/>
    </row>
    <row r="359" spans="1:6" x14ac:dyDescent="0.25">
      <c r="A359" s="521"/>
      <c r="B359" s="521"/>
      <c r="C359" s="521"/>
      <c r="E359" s="522"/>
      <c r="F359" s="521"/>
    </row>
    <row r="360" spans="1:6" x14ac:dyDescent="0.25">
      <c r="A360" s="521"/>
      <c r="B360" s="521"/>
      <c r="C360" s="521"/>
      <c r="E360" s="522"/>
      <c r="F360" s="521"/>
    </row>
    <row r="361" spans="1:6" x14ac:dyDescent="0.25">
      <c r="A361" s="521"/>
      <c r="B361" s="521"/>
      <c r="C361" s="521"/>
      <c r="E361" s="522"/>
      <c r="F361" s="521"/>
    </row>
    <row r="362" spans="1:6" x14ac:dyDescent="0.25">
      <c r="A362" s="521"/>
      <c r="B362" s="521"/>
      <c r="C362" s="521"/>
      <c r="E362" s="522"/>
      <c r="F362" s="521"/>
    </row>
    <row r="363" spans="1:6" x14ac:dyDescent="0.25">
      <c r="A363" s="521"/>
      <c r="B363" s="521"/>
      <c r="C363" s="521"/>
      <c r="E363" s="522"/>
      <c r="F363" s="521"/>
    </row>
    <row r="364" spans="1:6" x14ac:dyDescent="0.25">
      <c r="A364" s="521"/>
      <c r="B364" s="521"/>
      <c r="C364" s="521"/>
      <c r="E364" s="522"/>
      <c r="F364" s="521"/>
    </row>
    <row r="365" spans="1:6" x14ac:dyDescent="0.25">
      <c r="A365" s="521"/>
      <c r="B365" s="521"/>
      <c r="C365" s="521"/>
      <c r="E365" s="522"/>
      <c r="F365" s="521"/>
    </row>
    <row r="366" spans="1:6" x14ac:dyDescent="0.25">
      <c r="A366" s="521"/>
      <c r="B366" s="521"/>
      <c r="C366" s="521"/>
      <c r="E366" s="522"/>
      <c r="F366" s="521"/>
    </row>
    <row r="367" spans="1:6" x14ac:dyDescent="0.25">
      <c r="A367" s="521"/>
      <c r="B367" s="521"/>
      <c r="C367" s="521"/>
      <c r="E367" s="522"/>
      <c r="F367" s="521"/>
    </row>
    <row r="368" spans="1:6" x14ac:dyDescent="0.25">
      <c r="A368" s="521"/>
      <c r="B368" s="521"/>
      <c r="C368" s="521"/>
      <c r="E368" s="522"/>
      <c r="F368" s="521"/>
    </row>
    <row r="369" spans="1:6" x14ac:dyDescent="0.25">
      <c r="A369" s="521"/>
      <c r="B369" s="521"/>
      <c r="C369" s="521"/>
      <c r="E369" s="522"/>
      <c r="F369" s="521"/>
    </row>
    <row r="370" spans="1:6" x14ac:dyDescent="0.25">
      <c r="A370" s="521"/>
      <c r="B370" s="521"/>
      <c r="C370" s="521"/>
      <c r="E370" s="522"/>
      <c r="F370" s="521"/>
    </row>
    <row r="371" spans="1:6" x14ac:dyDescent="0.25">
      <c r="A371" s="521"/>
      <c r="B371" s="521"/>
      <c r="C371" s="521"/>
      <c r="E371" s="522"/>
      <c r="F371" s="521"/>
    </row>
    <row r="372" spans="1:6" x14ac:dyDescent="0.25">
      <c r="A372" s="521"/>
      <c r="B372" s="521"/>
      <c r="C372" s="521"/>
      <c r="E372" s="522"/>
      <c r="F372" s="521"/>
    </row>
    <row r="373" spans="1:6" x14ac:dyDescent="0.25">
      <c r="A373" s="521"/>
      <c r="B373" s="521"/>
      <c r="C373" s="521"/>
      <c r="E373" s="522"/>
      <c r="F373" s="521"/>
    </row>
    <row r="374" spans="1:6" x14ac:dyDescent="0.25">
      <c r="A374" s="521"/>
      <c r="B374" s="521"/>
      <c r="C374" s="521"/>
      <c r="E374" s="522"/>
      <c r="F374" s="521"/>
    </row>
    <row r="375" spans="1:6" x14ac:dyDescent="0.25">
      <c r="A375" s="521"/>
      <c r="B375" s="521"/>
      <c r="C375" s="521"/>
      <c r="E375" s="522"/>
      <c r="F375" s="521"/>
    </row>
    <row r="376" spans="1:6" x14ac:dyDescent="0.25">
      <c r="A376" s="521"/>
      <c r="B376" s="521"/>
      <c r="C376" s="521"/>
      <c r="E376" s="522"/>
      <c r="F376" s="521"/>
    </row>
    <row r="377" spans="1:6" x14ac:dyDescent="0.25">
      <c r="A377" s="521"/>
      <c r="B377" s="521"/>
      <c r="C377" s="521"/>
      <c r="E377" s="522"/>
      <c r="F377" s="521"/>
    </row>
    <row r="378" spans="1:6" x14ac:dyDescent="0.25">
      <c r="A378" s="521"/>
      <c r="B378" s="521"/>
      <c r="C378" s="521"/>
      <c r="E378" s="522"/>
      <c r="F378" s="521"/>
    </row>
    <row r="379" spans="1:6" x14ac:dyDescent="0.25">
      <c r="A379" s="521"/>
      <c r="B379" s="521"/>
      <c r="C379" s="521"/>
      <c r="E379" s="522"/>
      <c r="F379" s="521"/>
    </row>
    <row r="380" spans="1:6" x14ac:dyDescent="0.25">
      <c r="A380" s="521"/>
      <c r="B380" s="521"/>
      <c r="C380" s="521"/>
      <c r="E380" s="522"/>
      <c r="F380" s="521"/>
    </row>
    <row r="381" spans="1:6" x14ac:dyDescent="0.25">
      <c r="A381" s="521"/>
      <c r="B381" s="521"/>
      <c r="C381" s="521"/>
      <c r="E381" s="522"/>
      <c r="F381" s="521"/>
    </row>
    <row r="382" spans="1:6" x14ac:dyDescent="0.25">
      <c r="A382" s="521"/>
      <c r="B382" s="521"/>
      <c r="C382" s="521"/>
      <c r="E382" s="522"/>
      <c r="F382" s="521"/>
    </row>
    <row r="383" spans="1:6" x14ac:dyDescent="0.25">
      <c r="A383" s="521"/>
      <c r="B383" s="521"/>
      <c r="C383" s="521"/>
      <c r="E383" s="522"/>
      <c r="F383" s="521"/>
    </row>
    <row r="384" spans="1:6" x14ac:dyDescent="0.25">
      <c r="A384" s="521"/>
      <c r="B384" s="521"/>
      <c r="C384" s="521"/>
      <c r="E384" s="522"/>
      <c r="F384" s="521"/>
    </row>
    <row r="385" spans="1:6" x14ac:dyDescent="0.25">
      <c r="A385" s="521"/>
      <c r="B385" s="521"/>
      <c r="C385" s="521"/>
      <c r="E385" s="522"/>
      <c r="F385" s="521"/>
    </row>
    <row r="386" spans="1:6" x14ac:dyDescent="0.25">
      <c r="A386" s="521"/>
      <c r="B386" s="521"/>
      <c r="C386" s="521"/>
      <c r="E386" s="522"/>
      <c r="F386" s="521"/>
    </row>
    <row r="387" spans="1:6" x14ac:dyDescent="0.25">
      <c r="A387" s="521"/>
      <c r="B387" s="521"/>
      <c r="C387" s="521"/>
      <c r="E387" s="522"/>
      <c r="F387" s="521"/>
    </row>
    <row r="388" spans="1:6" x14ac:dyDescent="0.25">
      <c r="A388" s="521"/>
      <c r="B388" s="521"/>
      <c r="C388" s="521"/>
      <c r="E388" s="522"/>
      <c r="F388" s="521"/>
    </row>
    <row r="389" spans="1:6" x14ac:dyDescent="0.25">
      <c r="A389" s="521"/>
      <c r="B389" s="521"/>
      <c r="C389" s="521"/>
      <c r="E389" s="522"/>
      <c r="F389" s="521"/>
    </row>
    <row r="390" spans="1:6" x14ac:dyDescent="0.25">
      <c r="A390" s="521"/>
      <c r="B390" s="521"/>
      <c r="C390" s="521"/>
      <c r="E390" s="522"/>
      <c r="F390" s="521"/>
    </row>
    <row r="391" spans="1:6" x14ac:dyDescent="0.25">
      <c r="A391" s="521"/>
      <c r="B391" s="521"/>
      <c r="C391" s="521"/>
      <c r="E391" s="522"/>
      <c r="F391" s="521"/>
    </row>
    <row r="392" spans="1:6" x14ac:dyDescent="0.25">
      <c r="A392" s="521"/>
      <c r="B392" s="521"/>
      <c r="C392" s="521"/>
      <c r="E392" s="522"/>
      <c r="F392" s="521"/>
    </row>
    <row r="393" spans="1:6" x14ac:dyDescent="0.25">
      <c r="A393" s="521"/>
      <c r="B393" s="521"/>
      <c r="C393" s="521"/>
      <c r="E393" s="522"/>
      <c r="F393" s="521"/>
    </row>
    <row r="394" spans="1:6" x14ac:dyDescent="0.25">
      <c r="A394" s="521"/>
      <c r="B394" s="521"/>
      <c r="C394" s="521"/>
      <c r="E394" s="522"/>
      <c r="F394" s="521"/>
    </row>
    <row r="395" spans="1:6" x14ac:dyDescent="0.25">
      <c r="A395" s="521"/>
      <c r="B395" s="521"/>
      <c r="C395" s="521"/>
      <c r="E395" s="522"/>
      <c r="F395" s="521"/>
    </row>
    <row r="396" spans="1:6" x14ac:dyDescent="0.25">
      <c r="A396" s="521"/>
      <c r="B396" s="521"/>
      <c r="C396" s="521"/>
      <c r="E396" s="522"/>
      <c r="F396" s="521"/>
    </row>
    <row r="397" spans="1:6" x14ac:dyDescent="0.25">
      <c r="A397" s="521"/>
      <c r="B397" s="521"/>
      <c r="C397" s="521"/>
      <c r="E397" s="522"/>
      <c r="F397" s="521"/>
    </row>
    <row r="398" spans="1:6" x14ac:dyDescent="0.25">
      <c r="A398" s="521"/>
      <c r="B398" s="521"/>
      <c r="C398" s="521"/>
      <c r="E398" s="522"/>
      <c r="F398" s="521"/>
    </row>
    <row r="399" spans="1:6" x14ac:dyDescent="0.25">
      <c r="A399" s="521"/>
      <c r="B399" s="521"/>
      <c r="C399" s="521"/>
      <c r="E399" s="522"/>
      <c r="F399" s="521"/>
    </row>
    <row r="400" spans="1:6" x14ac:dyDescent="0.25">
      <c r="A400" s="521"/>
      <c r="B400" s="521"/>
      <c r="C400" s="521"/>
      <c r="E400" s="522"/>
      <c r="F400" s="521"/>
    </row>
    <row r="401" spans="1:6" x14ac:dyDescent="0.25">
      <c r="A401" s="521"/>
      <c r="B401" s="521"/>
      <c r="C401" s="521"/>
      <c r="E401" s="522"/>
      <c r="F401" s="521"/>
    </row>
    <row r="402" spans="1:6" x14ac:dyDescent="0.25">
      <c r="A402" s="521"/>
      <c r="B402" s="521"/>
      <c r="C402" s="521"/>
      <c r="E402" s="522"/>
      <c r="F402" s="521"/>
    </row>
    <row r="403" spans="1:6" x14ac:dyDescent="0.25">
      <c r="A403" s="521"/>
      <c r="B403" s="521"/>
      <c r="C403" s="521"/>
      <c r="E403" s="522"/>
      <c r="F403" s="521"/>
    </row>
    <row r="404" spans="1:6" x14ac:dyDescent="0.25">
      <c r="A404" s="521"/>
      <c r="B404" s="521"/>
      <c r="C404" s="521"/>
      <c r="E404" s="522"/>
      <c r="F404" s="521"/>
    </row>
    <row r="405" spans="1:6" x14ac:dyDescent="0.25">
      <c r="A405" s="521"/>
      <c r="B405" s="521"/>
      <c r="C405" s="521"/>
      <c r="E405" s="522"/>
      <c r="F405" s="521"/>
    </row>
    <row r="406" spans="1:6" x14ac:dyDescent="0.25">
      <c r="A406" s="521"/>
      <c r="B406" s="521"/>
      <c r="C406" s="521"/>
      <c r="E406" s="522"/>
      <c r="F406" s="521"/>
    </row>
    <row r="407" spans="1:6" x14ac:dyDescent="0.25">
      <c r="A407" s="521"/>
      <c r="B407" s="521"/>
      <c r="C407" s="521"/>
      <c r="E407" s="522"/>
      <c r="F407" s="521"/>
    </row>
    <row r="408" spans="1:6" x14ac:dyDescent="0.25">
      <c r="A408" s="521"/>
      <c r="B408" s="521"/>
      <c r="C408" s="521"/>
      <c r="E408" s="522"/>
      <c r="F408" s="521"/>
    </row>
    <row r="409" spans="1:6" x14ac:dyDescent="0.25">
      <c r="A409" s="521"/>
      <c r="B409" s="521"/>
      <c r="C409" s="521"/>
      <c r="E409" s="522"/>
      <c r="F409" s="521"/>
    </row>
    <row r="410" spans="1:6" x14ac:dyDescent="0.25">
      <c r="A410" s="521"/>
      <c r="B410" s="521"/>
      <c r="C410" s="521"/>
      <c r="E410" s="522"/>
      <c r="F410" s="521"/>
    </row>
    <row r="411" spans="1:6" x14ac:dyDescent="0.25">
      <c r="A411" s="521"/>
      <c r="B411" s="521"/>
      <c r="C411" s="521"/>
      <c r="E411" s="522"/>
      <c r="F411" s="521"/>
    </row>
    <row r="412" spans="1:6" x14ac:dyDescent="0.25">
      <c r="A412" s="521"/>
      <c r="B412" s="521"/>
      <c r="C412" s="521"/>
      <c r="E412" s="522"/>
      <c r="F412" s="521"/>
    </row>
    <row r="413" spans="1:6" x14ac:dyDescent="0.25">
      <c r="A413" s="521"/>
      <c r="B413" s="521"/>
      <c r="C413" s="521"/>
      <c r="E413" s="522"/>
      <c r="F413" s="521"/>
    </row>
    <row r="414" spans="1:6" x14ac:dyDescent="0.25">
      <c r="A414" s="521"/>
      <c r="B414" s="521"/>
      <c r="C414" s="521"/>
      <c r="E414" s="522"/>
      <c r="F414" s="521"/>
    </row>
    <row r="415" spans="1:6" x14ac:dyDescent="0.25">
      <c r="A415" s="521"/>
      <c r="B415" s="521"/>
      <c r="C415" s="521"/>
      <c r="E415" s="522"/>
      <c r="F415" s="521"/>
    </row>
    <row r="416" spans="1:6" x14ac:dyDescent="0.25">
      <c r="A416" s="521"/>
      <c r="B416" s="521"/>
      <c r="C416" s="521"/>
      <c r="E416" s="522"/>
      <c r="F416" s="521"/>
    </row>
    <row r="417" spans="1:6" x14ac:dyDescent="0.25">
      <c r="A417" s="521"/>
      <c r="B417" s="521"/>
      <c r="C417" s="521"/>
      <c r="E417" s="522"/>
      <c r="F417" s="521"/>
    </row>
    <row r="418" spans="1:6" x14ac:dyDescent="0.25">
      <c r="A418" s="521"/>
      <c r="B418" s="521"/>
      <c r="C418" s="521"/>
      <c r="E418" s="522"/>
      <c r="F418" s="521"/>
    </row>
    <row r="419" spans="1:6" x14ac:dyDescent="0.25">
      <c r="A419" s="521"/>
      <c r="B419" s="521"/>
      <c r="C419" s="521"/>
      <c r="E419" s="522"/>
      <c r="F419" s="521"/>
    </row>
    <row r="420" spans="1:6" x14ac:dyDescent="0.25">
      <c r="A420" s="521"/>
      <c r="B420" s="521"/>
      <c r="C420" s="521"/>
      <c r="E420" s="522"/>
      <c r="F420" s="521"/>
    </row>
    <row r="421" spans="1:6" x14ac:dyDescent="0.25">
      <c r="A421" s="521"/>
      <c r="B421" s="521"/>
      <c r="C421" s="521"/>
      <c r="E421" s="522"/>
      <c r="F421" s="521"/>
    </row>
    <row r="422" spans="1:6" x14ac:dyDescent="0.25">
      <c r="A422" s="521"/>
      <c r="B422" s="521"/>
      <c r="C422" s="521"/>
      <c r="E422" s="522"/>
      <c r="F422" s="521"/>
    </row>
    <row r="423" spans="1:6" x14ac:dyDescent="0.25">
      <c r="A423" s="521"/>
      <c r="B423" s="521"/>
      <c r="C423" s="521"/>
      <c r="E423" s="522"/>
      <c r="F423" s="521"/>
    </row>
    <row r="424" spans="1:6" x14ac:dyDescent="0.25">
      <c r="A424" s="521"/>
      <c r="B424" s="521"/>
      <c r="C424" s="521"/>
      <c r="E424" s="522"/>
      <c r="F424" s="521"/>
    </row>
    <row r="425" spans="1:6" x14ac:dyDescent="0.25">
      <c r="A425" s="521"/>
      <c r="B425" s="521"/>
      <c r="C425" s="521"/>
      <c r="E425" s="522"/>
      <c r="F425" s="521"/>
    </row>
    <row r="426" spans="1:6" x14ac:dyDescent="0.25">
      <c r="A426" s="521"/>
      <c r="B426" s="521"/>
      <c r="C426" s="521"/>
      <c r="E426" s="522"/>
      <c r="F426" s="521"/>
    </row>
    <row r="427" spans="1:6" x14ac:dyDescent="0.25">
      <c r="A427" s="521"/>
      <c r="B427" s="521"/>
      <c r="C427" s="521"/>
      <c r="E427" s="522"/>
      <c r="F427" s="521"/>
    </row>
    <row r="428" spans="1:6" x14ac:dyDescent="0.25">
      <c r="A428" s="521"/>
      <c r="B428" s="521"/>
      <c r="C428" s="521"/>
      <c r="E428" s="522"/>
      <c r="F428" s="521"/>
    </row>
    <row r="429" spans="1:6" x14ac:dyDescent="0.25">
      <c r="A429" s="521"/>
      <c r="B429" s="521"/>
      <c r="C429" s="521"/>
      <c r="E429" s="522"/>
      <c r="F429" s="521"/>
    </row>
    <row r="430" spans="1:6" x14ac:dyDescent="0.25">
      <c r="A430" s="521"/>
      <c r="B430" s="521"/>
      <c r="C430" s="521"/>
      <c r="E430" s="522"/>
      <c r="F430" s="521"/>
    </row>
    <row r="431" spans="1:6" x14ac:dyDescent="0.25">
      <c r="A431" s="521"/>
      <c r="B431" s="521"/>
      <c r="C431" s="521"/>
      <c r="E431" s="522"/>
      <c r="F431" s="521"/>
    </row>
    <row r="432" spans="1:6" x14ac:dyDescent="0.25">
      <c r="A432" s="521"/>
      <c r="B432" s="521"/>
      <c r="C432" s="521"/>
      <c r="E432" s="522"/>
      <c r="F432" s="521"/>
    </row>
    <row r="433" spans="1:6" x14ac:dyDescent="0.25">
      <c r="A433" s="521"/>
      <c r="B433" s="521"/>
      <c r="C433" s="521"/>
      <c r="E433" s="522"/>
      <c r="F433" s="521"/>
    </row>
    <row r="434" spans="1:6" x14ac:dyDescent="0.25">
      <c r="A434" s="521"/>
      <c r="B434" s="521"/>
      <c r="C434" s="521"/>
      <c r="E434" s="522"/>
      <c r="F434" s="521"/>
    </row>
    <row r="435" spans="1:6" x14ac:dyDescent="0.25">
      <c r="A435" s="521"/>
      <c r="B435" s="521"/>
      <c r="C435" s="521"/>
      <c r="E435" s="522"/>
      <c r="F435" s="521"/>
    </row>
    <row r="436" spans="1:6" x14ac:dyDescent="0.25">
      <c r="A436" s="521"/>
      <c r="B436" s="521"/>
      <c r="C436" s="521"/>
      <c r="E436" s="522"/>
      <c r="F436" s="521"/>
    </row>
    <row r="437" spans="1:6" x14ac:dyDescent="0.25">
      <c r="A437" s="521"/>
      <c r="B437" s="521"/>
      <c r="C437" s="521"/>
      <c r="E437" s="522"/>
      <c r="F437" s="521"/>
    </row>
    <row r="438" spans="1:6" x14ac:dyDescent="0.25">
      <c r="A438" s="521"/>
      <c r="B438" s="521"/>
      <c r="C438" s="521"/>
      <c r="E438" s="522"/>
      <c r="F438" s="521"/>
    </row>
    <row r="439" spans="1:6" x14ac:dyDescent="0.25">
      <c r="A439" s="521"/>
      <c r="B439" s="521"/>
      <c r="C439" s="521"/>
      <c r="E439" s="522"/>
      <c r="F439" s="521"/>
    </row>
    <row r="440" spans="1:6" x14ac:dyDescent="0.25">
      <c r="A440" s="521"/>
      <c r="B440" s="521"/>
      <c r="C440" s="521"/>
      <c r="E440" s="522"/>
      <c r="F440" s="521"/>
    </row>
    <row r="441" spans="1:6" x14ac:dyDescent="0.25">
      <c r="A441" s="521"/>
      <c r="B441" s="521"/>
      <c r="C441" s="521"/>
      <c r="E441" s="522"/>
      <c r="F441" s="521"/>
    </row>
    <row r="442" spans="1:6" x14ac:dyDescent="0.25">
      <c r="A442" s="521"/>
      <c r="B442" s="521"/>
      <c r="C442" s="521"/>
      <c r="E442" s="522"/>
      <c r="F442" s="521"/>
    </row>
    <row r="443" spans="1:6" x14ac:dyDescent="0.25">
      <c r="A443" s="521"/>
      <c r="B443" s="521"/>
      <c r="C443" s="521"/>
      <c r="E443" s="522"/>
      <c r="F443" s="521"/>
    </row>
    <row r="444" spans="1:6" x14ac:dyDescent="0.25">
      <c r="A444" s="521"/>
      <c r="B444" s="521"/>
      <c r="C444" s="521"/>
      <c r="E444" s="522"/>
      <c r="F444" s="521"/>
    </row>
    <row r="445" spans="1:6" x14ac:dyDescent="0.25">
      <c r="A445" s="521"/>
      <c r="B445" s="521"/>
      <c r="C445" s="521"/>
      <c r="E445" s="522"/>
      <c r="F445" s="521"/>
    </row>
    <row r="446" spans="1:6" x14ac:dyDescent="0.25">
      <c r="A446" s="521"/>
      <c r="B446" s="521"/>
      <c r="C446" s="521"/>
      <c r="E446" s="522"/>
      <c r="F446" s="521"/>
    </row>
    <row r="447" spans="1:6" x14ac:dyDescent="0.25">
      <c r="A447" s="521"/>
      <c r="B447" s="521"/>
      <c r="C447" s="521"/>
      <c r="E447" s="522"/>
      <c r="F447" s="521"/>
    </row>
    <row r="448" spans="1:6" x14ac:dyDescent="0.25">
      <c r="A448" s="521"/>
      <c r="B448" s="521"/>
      <c r="C448" s="521"/>
      <c r="E448" s="522"/>
      <c r="F448" s="521"/>
    </row>
    <row r="449" spans="1:6" x14ac:dyDescent="0.25">
      <c r="A449" s="521"/>
      <c r="B449" s="521"/>
      <c r="C449" s="521"/>
      <c r="E449" s="522"/>
      <c r="F449" s="521"/>
    </row>
    <row r="450" spans="1:6" x14ac:dyDescent="0.25">
      <c r="A450" s="521"/>
      <c r="B450" s="521"/>
      <c r="C450" s="521"/>
      <c r="E450" s="522"/>
      <c r="F450" s="521"/>
    </row>
    <row r="451" spans="1:6" x14ac:dyDescent="0.25">
      <c r="A451" s="521"/>
      <c r="B451" s="521"/>
      <c r="C451" s="521"/>
      <c r="E451" s="522"/>
      <c r="F451" s="521"/>
    </row>
    <row r="452" spans="1:6" x14ac:dyDescent="0.25">
      <c r="A452" s="521"/>
      <c r="B452" s="521"/>
      <c r="C452" s="521"/>
      <c r="E452" s="522"/>
      <c r="F452" s="521"/>
    </row>
    <row r="453" spans="1:6" x14ac:dyDescent="0.25">
      <c r="A453" s="521"/>
      <c r="B453" s="521"/>
      <c r="C453" s="521"/>
      <c r="E453" s="522"/>
      <c r="F453" s="521"/>
    </row>
    <row r="454" spans="1:6" x14ac:dyDescent="0.25">
      <c r="A454" s="521"/>
      <c r="B454" s="521"/>
      <c r="C454" s="521"/>
      <c r="E454" s="522"/>
      <c r="F454" s="521"/>
    </row>
    <row r="455" spans="1:6" x14ac:dyDescent="0.25">
      <c r="A455" s="521"/>
      <c r="B455" s="521"/>
      <c r="C455" s="521"/>
      <c r="E455" s="522"/>
      <c r="F455" s="521"/>
    </row>
    <row r="456" spans="1:6" x14ac:dyDescent="0.25">
      <c r="A456" s="521"/>
      <c r="B456" s="521"/>
      <c r="C456" s="521"/>
      <c r="E456" s="522"/>
      <c r="F456" s="521"/>
    </row>
    <row r="457" spans="1:6" x14ac:dyDescent="0.25">
      <c r="A457" s="521"/>
      <c r="B457" s="521"/>
      <c r="C457" s="521"/>
      <c r="E457" s="522"/>
      <c r="F457" s="521"/>
    </row>
    <row r="458" spans="1:6" x14ac:dyDescent="0.25">
      <c r="A458" s="521"/>
      <c r="B458" s="521"/>
      <c r="C458" s="521"/>
      <c r="E458" s="522"/>
      <c r="F458" s="521"/>
    </row>
    <row r="459" spans="1:6" x14ac:dyDescent="0.25">
      <c r="A459" s="521"/>
      <c r="B459" s="521"/>
      <c r="C459" s="521"/>
      <c r="E459" s="522"/>
      <c r="F459" s="521"/>
    </row>
    <row r="460" spans="1:6" x14ac:dyDescent="0.25">
      <c r="A460" s="521"/>
      <c r="B460" s="521"/>
      <c r="C460" s="521"/>
      <c r="E460" s="522"/>
      <c r="F460" s="521"/>
    </row>
    <row r="461" spans="1:6" x14ac:dyDescent="0.25">
      <c r="A461" s="521"/>
      <c r="B461" s="521"/>
      <c r="C461" s="521"/>
      <c r="E461" s="522"/>
      <c r="F461" s="521"/>
    </row>
    <row r="462" spans="1:6" x14ac:dyDescent="0.25">
      <c r="A462" s="521"/>
      <c r="B462" s="521"/>
      <c r="C462" s="521"/>
      <c r="E462" s="522"/>
      <c r="F462" s="521"/>
    </row>
    <row r="463" spans="1:6" x14ac:dyDescent="0.25">
      <c r="A463" s="521"/>
      <c r="B463" s="521"/>
      <c r="C463" s="521"/>
      <c r="E463" s="522"/>
      <c r="F463" s="521"/>
    </row>
    <row r="464" spans="1:6" x14ac:dyDescent="0.25">
      <c r="A464" s="521"/>
      <c r="B464" s="521"/>
      <c r="C464" s="521"/>
      <c r="E464" s="522"/>
      <c r="F464" s="521"/>
    </row>
    <row r="465" spans="1:6" x14ac:dyDescent="0.25">
      <c r="A465" s="521"/>
      <c r="B465" s="521"/>
      <c r="C465" s="521"/>
      <c r="E465" s="522"/>
      <c r="F465" s="521"/>
    </row>
    <row r="466" spans="1:6" x14ac:dyDescent="0.25">
      <c r="A466" s="521"/>
      <c r="B466" s="521"/>
      <c r="C466" s="521"/>
      <c r="E466" s="522"/>
      <c r="F466" s="521"/>
    </row>
    <row r="467" spans="1:6" x14ac:dyDescent="0.25">
      <c r="A467" s="521"/>
      <c r="B467" s="521"/>
      <c r="C467" s="521"/>
      <c r="E467" s="522"/>
      <c r="F467" s="521"/>
    </row>
    <row r="468" spans="1:6" x14ac:dyDescent="0.25">
      <c r="A468" s="521"/>
      <c r="B468" s="521"/>
      <c r="C468" s="521"/>
      <c r="E468" s="522"/>
      <c r="F468" s="521"/>
    </row>
    <row r="469" spans="1:6" x14ac:dyDescent="0.25">
      <c r="A469" s="521"/>
      <c r="B469" s="521"/>
      <c r="C469" s="521"/>
      <c r="E469" s="522"/>
      <c r="F469" s="521"/>
    </row>
    <row r="470" spans="1:6" x14ac:dyDescent="0.25">
      <c r="A470" s="521"/>
      <c r="B470" s="521"/>
      <c r="C470" s="521"/>
      <c r="E470" s="522"/>
      <c r="F470" s="521"/>
    </row>
    <row r="471" spans="1:6" x14ac:dyDescent="0.25">
      <c r="A471" s="521"/>
      <c r="B471" s="521"/>
      <c r="C471" s="521"/>
      <c r="E471" s="522"/>
      <c r="F471" s="521"/>
    </row>
    <row r="472" spans="1:6" x14ac:dyDescent="0.25">
      <c r="A472" s="521"/>
      <c r="B472" s="521"/>
      <c r="C472" s="521"/>
      <c r="E472" s="522"/>
      <c r="F472" s="521"/>
    </row>
    <row r="473" spans="1:6" x14ac:dyDescent="0.25">
      <c r="A473" s="521"/>
      <c r="B473" s="521"/>
      <c r="C473" s="521"/>
      <c r="E473" s="522"/>
      <c r="F473" s="521"/>
    </row>
    <row r="474" spans="1:6" x14ac:dyDescent="0.25">
      <c r="A474" s="521"/>
      <c r="B474" s="521"/>
      <c r="C474" s="521"/>
      <c r="E474" s="522"/>
      <c r="F474" s="521"/>
    </row>
    <row r="475" spans="1:6" x14ac:dyDescent="0.25">
      <c r="A475" s="521"/>
      <c r="B475" s="521"/>
      <c r="C475" s="521"/>
      <c r="E475" s="522"/>
      <c r="F475" s="521"/>
    </row>
    <row r="476" spans="1:6" x14ac:dyDescent="0.25">
      <c r="A476" s="521"/>
      <c r="B476" s="521"/>
      <c r="C476" s="521"/>
      <c r="E476" s="522"/>
      <c r="F476" s="521"/>
    </row>
    <row r="477" spans="1:6" x14ac:dyDescent="0.25">
      <c r="A477" s="521"/>
      <c r="B477" s="521"/>
      <c r="C477" s="521"/>
      <c r="E477" s="522"/>
      <c r="F477" s="521"/>
    </row>
    <row r="478" spans="1:6" x14ac:dyDescent="0.25">
      <c r="A478" s="521"/>
      <c r="B478" s="521"/>
      <c r="C478" s="521"/>
      <c r="E478" s="522"/>
      <c r="F478" s="521"/>
    </row>
    <row r="479" spans="1:6" x14ac:dyDescent="0.25">
      <c r="A479" s="521"/>
      <c r="B479" s="521"/>
      <c r="C479" s="521"/>
      <c r="E479" s="522"/>
      <c r="F479" s="521"/>
    </row>
    <row r="480" spans="1:6" x14ac:dyDescent="0.25">
      <c r="A480" s="521"/>
      <c r="B480" s="521"/>
      <c r="C480" s="521"/>
      <c r="E480" s="522"/>
      <c r="F480" s="521"/>
    </row>
    <row r="481" spans="1:6" x14ac:dyDescent="0.25">
      <c r="A481" s="521"/>
      <c r="B481" s="521"/>
      <c r="C481" s="521"/>
      <c r="E481" s="522"/>
      <c r="F481" s="521"/>
    </row>
    <row r="482" spans="1:6" x14ac:dyDescent="0.25">
      <c r="A482" s="521"/>
      <c r="B482" s="521"/>
      <c r="C482" s="521"/>
      <c r="E482" s="522"/>
      <c r="F482" s="521"/>
    </row>
    <row r="483" spans="1:6" x14ac:dyDescent="0.25">
      <c r="A483" s="521"/>
      <c r="B483" s="521"/>
      <c r="C483" s="521"/>
      <c r="E483" s="522"/>
      <c r="F483" s="521"/>
    </row>
    <row r="484" spans="1:6" x14ac:dyDescent="0.25">
      <c r="A484" s="521"/>
      <c r="B484" s="521"/>
      <c r="C484" s="521"/>
      <c r="E484" s="522"/>
      <c r="F484" s="521"/>
    </row>
    <row r="485" spans="1:6" x14ac:dyDescent="0.25">
      <c r="A485" s="521"/>
      <c r="B485" s="521"/>
      <c r="C485" s="521"/>
      <c r="E485" s="522"/>
      <c r="F485" s="521"/>
    </row>
    <row r="486" spans="1:6" x14ac:dyDescent="0.25">
      <c r="A486" s="521"/>
      <c r="B486" s="521"/>
      <c r="C486" s="521"/>
      <c r="E486" s="522"/>
      <c r="F486" s="521"/>
    </row>
    <row r="487" spans="1:6" x14ac:dyDescent="0.25">
      <c r="A487" s="521"/>
      <c r="B487" s="521"/>
      <c r="C487" s="521"/>
      <c r="E487" s="522"/>
      <c r="F487" s="521"/>
    </row>
    <row r="488" spans="1:6" x14ac:dyDescent="0.25">
      <c r="A488" s="521"/>
      <c r="B488" s="521"/>
      <c r="C488" s="521"/>
      <c r="E488" s="522"/>
      <c r="F488" s="521"/>
    </row>
    <row r="489" spans="1:6" x14ac:dyDescent="0.25">
      <c r="A489" s="521"/>
      <c r="B489" s="521"/>
      <c r="C489" s="521"/>
      <c r="E489" s="522"/>
      <c r="F489" s="521"/>
    </row>
    <row r="490" spans="1:6" x14ac:dyDescent="0.25">
      <c r="A490" s="521"/>
      <c r="B490" s="521"/>
      <c r="C490" s="521"/>
      <c r="E490" s="522"/>
      <c r="F490" s="521"/>
    </row>
    <row r="491" spans="1:6" x14ac:dyDescent="0.25">
      <c r="A491" s="521"/>
      <c r="B491" s="521"/>
      <c r="C491" s="521"/>
      <c r="E491" s="522"/>
      <c r="F491" s="521"/>
    </row>
    <row r="492" spans="1:6" x14ac:dyDescent="0.25">
      <c r="A492" s="521"/>
      <c r="B492" s="521"/>
      <c r="C492" s="521"/>
      <c r="E492" s="522"/>
      <c r="F492" s="521"/>
    </row>
    <row r="493" spans="1:6" x14ac:dyDescent="0.25">
      <c r="A493" s="521"/>
      <c r="B493" s="521"/>
      <c r="C493" s="521"/>
      <c r="E493" s="522"/>
      <c r="F493" s="521"/>
    </row>
    <row r="494" spans="1:6" x14ac:dyDescent="0.25">
      <c r="A494" s="521"/>
      <c r="B494" s="521"/>
      <c r="C494" s="521"/>
      <c r="E494" s="522"/>
      <c r="F494" s="521"/>
    </row>
    <row r="495" spans="1:6" x14ac:dyDescent="0.25">
      <c r="A495" s="521"/>
      <c r="B495" s="521"/>
      <c r="C495" s="521"/>
      <c r="E495" s="522"/>
      <c r="F495" s="521"/>
    </row>
    <row r="496" spans="1:6" x14ac:dyDescent="0.25">
      <c r="A496" s="521"/>
      <c r="B496" s="521"/>
      <c r="C496" s="521"/>
      <c r="E496" s="522"/>
      <c r="F496" s="521"/>
    </row>
    <row r="497" spans="1:6" x14ac:dyDescent="0.25">
      <c r="A497" s="521"/>
      <c r="B497" s="521"/>
      <c r="C497" s="521"/>
      <c r="E497" s="522"/>
      <c r="F497" s="521"/>
    </row>
    <row r="498" spans="1:6" x14ac:dyDescent="0.25">
      <c r="A498" s="521"/>
      <c r="B498" s="521"/>
      <c r="C498" s="521"/>
      <c r="E498" s="522"/>
      <c r="F498" s="521"/>
    </row>
    <row r="499" spans="1:6" x14ac:dyDescent="0.25">
      <c r="A499" s="521"/>
      <c r="B499" s="521"/>
      <c r="C499" s="521"/>
      <c r="E499" s="522"/>
      <c r="F499" s="521"/>
    </row>
    <row r="500" spans="1:6" x14ac:dyDescent="0.25">
      <c r="A500" s="521"/>
      <c r="B500" s="521"/>
      <c r="C500" s="521"/>
      <c r="E500" s="522"/>
      <c r="F500" s="521"/>
    </row>
    <row r="501" spans="1:6" x14ac:dyDescent="0.25">
      <c r="A501" s="521"/>
      <c r="B501" s="521"/>
      <c r="C501" s="521"/>
      <c r="E501" s="522"/>
      <c r="F501" s="521"/>
    </row>
    <row r="502" spans="1:6" x14ac:dyDescent="0.25">
      <c r="A502" s="521"/>
      <c r="B502" s="521"/>
      <c r="C502" s="521"/>
      <c r="E502" s="522"/>
      <c r="F502" s="521"/>
    </row>
    <row r="503" spans="1:6" x14ac:dyDescent="0.25">
      <c r="A503" s="521"/>
      <c r="B503" s="521"/>
      <c r="C503" s="521"/>
      <c r="E503" s="522"/>
      <c r="F503" s="521"/>
    </row>
    <row r="504" spans="1:6" x14ac:dyDescent="0.25">
      <c r="A504" s="521"/>
      <c r="B504" s="521"/>
      <c r="C504" s="521"/>
      <c r="E504" s="522"/>
      <c r="F504" s="521"/>
    </row>
    <row r="505" spans="1:6" x14ac:dyDescent="0.25">
      <c r="A505" s="521"/>
      <c r="B505" s="521"/>
      <c r="C505" s="521"/>
      <c r="E505" s="522"/>
      <c r="F505" s="521"/>
    </row>
    <row r="506" spans="1:6" x14ac:dyDescent="0.25">
      <c r="A506" s="521"/>
      <c r="B506" s="521"/>
      <c r="C506" s="521"/>
      <c r="E506" s="522"/>
      <c r="F506" s="521"/>
    </row>
    <row r="507" spans="1:6" x14ac:dyDescent="0.25">
      <c r="A507" s="521"/>
      <c r="B507" s="521"/>
      <c r="C507" s="521"/>
      <c r="E507" s="522"/>
      <c r="F507" s="521"/>
    </row>
    <row r="508" spans="1:6" x14ac:dyDescent="0.25">
      <c r="A508" s="521"/>
      <c r="B508" s="521"/>
      <c r="C508" s="521"/>
      <c r="E508" s="522"/>
      <c r="F508" s="521"/>
    </row>
    <row r="509" spans="1:6" x14ac:dyDescent="0.25">
      <c r="A509" s="521"/>
      <c r="B509" s="521"/>
      <c r="C509" s="521"/>
      <c r="E509" s="522"/>
      <c r="F509" s="521"/>
    </row>
    <row r="510" spans="1:6" x14ac:dyDescent="0.25">
      <c r="A510" s="521"/>
      <c r="B510" s="521"/>
      <c r="C510" s="521"/>
      <c r="E510" s="522"/>
      <c r="F510" s="521"/>
    </row>
    <row r="511" spans="1:6" x14ac:dyDescent="0.25">
      <c r="A511" s="521"/>
      <c r="B511" s="521"/>
      <c r="C511" s="521"/>
      <c r="E511" s="522"/>
      <c r="F511" s="521"/>
    </row>
    <row r="512" spans="1:6" x14ac:dyDescent="0.25">
      <c r="A512" s="521"/>
      <c r="B512" s="521"/>
      <c r="C512" s="521"/>
      <c r="E512" s="522"/>
      <c r="F512" s="521"/>
    </row>
    <row r="513" spans="1:6" x14ac:dyDescent="0.25">
      <c r="A513" s="521"/>
      <c r="B513" s="521"/>
      <c r="C513" s="521"/>
      <c r="E513" s="522"/>
      <c r="F513" s="521"/>
    </row>
    <row r="514" spans="1:6" x14ac:dyDescent="0.25">
      <c r="A514" s="521"/>
      <c r="B514" s="521"/>
      <c r="C514" s="521"/>
      <c r="E514" s="522"/>
      <c r="F514" s="521"/>
    </row>
    <row r="515" spans="1:6" x14ac:dyDescent="0.25">
      <c r="A515" s="521"/>
      <c r="B515" s="521"/>
      <c r="C515" s="521"/>
      <c r="E515" s="522"/>
      <c r="F515" s="521"/>
    </row>
    <row r="516" spans="1:6" x14ac:dyDescent="0.25">
      <c r="A516" s="521"/>
      <c r="B516" s="521"/>
      <c r="C516" s="521"/>
      <c r="E516" s="522"/>
      <c r="F516" s="521"/>
    </row>
    <row r="517" spans="1:6" x14ac:dyDescent="0.25">
      <c r="A517" s="521"/>
      <c r="B517" s="521"/>
      <c r="C517" s="521"/>
      <c r="E517" s="522"/>
      <c r="F517" s="521"/>
    </row>
    <row r="518" spans="1:6" x14ac:dyDescent="0.25">
      <c r="A518" s="521"/>
      <c r="B518" s="521"/>
      <c r="C518" s="521"/>
      <c r="E518" s="522"/>
      <c r="F518" s="521"/>
    </row>
    <row r="519" spans="1:6" x14ac:dyDescent="0.25">
      <c r="A519" s="521"/>
      <c r="B519" s="521"/>
      <c r="C519" s="521"/>
      <c r="E519" s="522"/>
      <c r="F519" s="521"/>
    </row>
    <row r="520" spans="1:6" x14ac:dyDescent="0.25">
      <c r="A520" s="521"/>
      <c r="B520" s="521"/>
      <c r="C520" s="521"/>
      <c r="E520" s="522"/>
      <c r="F520" s="521"/>
    </row>
    <row r="521" spans="1:6" x14ac:dyDescent="0.25">
      <c r="A521" s="521"/>
      <c r="B521" s="521"/>
      <c r="C521" s="521"/>
      <c r="E521" s="522"/>
      <c r="F521" s="521"/>
    </row>
    <row r="522" spans="1:6" x14ac:dyDescent="0.25">
      <c r="A522" s="521"/>
      <c r="B522" s="521"/>
      <c r="C522" s="521"/>
      <c r="E522" s="522"/>
      <c r="F522" s="521"/>
    </row>
    <row r="523" spans="1:6" x14ac:dyDescent="0.25">
      <c r="A523" s="521"/>
      <c r="B523" s="521"/>
      <c r="C523" s="521"/>
      <c r="E523" s="522"/>
      <c r="F523" s="521"/>
    </row>
    <row r="524" spans="1:6" x14ac:dyDescent="0.25">
      <c r="A524" s="521"/>
      <c r="B524" s="521"/>
      <c r="C524" s="521"/>
      <c r="E524" s="522"/>
      <c r="F524" s="521"/>
    </row>
    <row r="525" spans="1:6" x14ac:dyDescent="0.25">
      <c r="A525" s="521"/>
      <c r="B525" s="521"/>
      <c r="C525" s="521"/>
      <c r="E525" s="522"/>
      <c r="F525" s="521"/>
    </row>
    <row r="526" spans="1:6" x14ac:dyDescent="0.25">
      <c r="A526" s="521"/>
      <c r="B526" s="521"/>
      <c r="C526" s="521"/>
      <c r="E526" s="522"/>
      <c r="F526" s="521"/>
    </row>
    <row r="527" spans="1:6" x14ac:dyDescent="0.25">
      <c r="A527" s="521"/>
      <c r="B527" s="521"/>
      <c r="C527" s="521"/>
      <c r="E527" s="522"/>
      <c r="F527" s="521"/>
    </row>
    <row r="528" spans="1:6" x14ac:dyDescent="0.25">
      <c r="A528" s="521"/>
      <c r="B528" s="521"/>
      <c r="C528" s="521"/>
      <c r="E528" s="522"/>
      <c r="F528" s="521"/>
    </row>
    <row r="529" spans="1:6" x14ac:dyDescent="0.25">
      <c r="A529" s="521"/>
      <c r="B529" s="521"/>
      <c r="C529" s="521"/>
      <c r="E529" s="522"/>
      <c r="F529" s="521"/>
    </row>
    <row r="530" spans="1:6" x14ac:dyDescent="0.25">
      <c r="A530" s="521"/>
      <c r="B530" s="521"/>
      <c r="C530" s="521"/>
      <c r="E530" s="522"/>
      <c r="F530" s="521"/>
    </row>
    <row r="531" spans="1:6" x14ac:dyDescent="0.25">
      <c r="A531" s="521"/>
      <c r="B531" s="521"/>
      <c r="C531" s="521"/>
      <c r="E531" s="522"/>
      <c r="F531" s="521"/>
    </row>
    <row r="532" spans="1:6" x14ac:dyDescent="0.25">
      <c r="A532" s="521"/>
      <c r="B532" s="521"/>
      <c r="C532" s="521"/>
      <c r="E532" s="522"/>
      <c r="F532" s="521"/>
    </row>
    <row r="533" spans="1:6" x14ac:dyDescent="0.25">
      <c r="A533" s="521"/>
      <c r="B533" s="521"/>
      <c r="C533" s="521"/>
      <c r="E533" s="522"/>
      <c r="F533" s="521"/>
    </row>
    <row r="534" spans="1:6" x14ac:dyDescent="0.25">
      <c r="A534" s="521"/>
      <c r="B534" s="521"/>
      <c r="C534" s="521"/>
      <c r="E534" s="522"/>
      <c r="F534" s="521"/>
    </row>
    <row r="535" spans="1:6" x14ac:dyDescent="0.25">
      <c r="A535" s="521"/>
      <c r="B535" s="521"/>
      <c r="C535" s="521"/>
      <c r="E535" s="522"/>
      <c r="F535" s="521"/>
    </row>
    <row r="536" spans="1:6" x14ac:dyDescent="0.25">
      <c r="A536" s="521"/>
      <c r="B536" s="521"/>
      <c r="C536" s="521"/>
      <c r="E536" s="522"/>
      <c r="F536" s="521"/>
    </row>
    <row r="537" spans="1:6" x14ac:dyDescent="0.25">
      <c r="A537" s="521"/>
      <c r="B537" s="521"/>
      <c r="C537" s="521"/>
      <c r="E537" s="522"/>
      <c r="F537" s="521"/>
    </row>
    <row r="538" spans="1:6" x14ac:dyDescent="0.25">
      <c r="A538" s="521"/>
      <c r="B538" s="521"/>
      <c r="C538" s="521"/>
      <c r="E538" s="522"/>
      <c r="F538" s="521"/>
    </row>
    <row r="539" spans="1:6" x14ac:dyDescent="0.25">
      <c r="A539" s="521"/>
      <c r="B539" s="521"/>
      <c r="C539" s="521"/>
      <c r="E539" s="522"/>
      <c r="F539" s="521"/>
    </row>
    <row r="540" spans="1:6" x14ac:dyDescent="0.25">
      <c r="A540" s="521"/>
      <c r="B540" s="521"/>
      <c r="C540" s="521"/>
      <c r="E540" s="522"/>
      <c r="F540" s="521"/>
    </row>
    <row r="541" spans="1:6" x14ac:dyDescent="0.25">
      <c r="A541" s="521"/>
      <c r="B541" s="521"/>
      <c r="C541" s="521"/>
      <c r="E541" s="522"/>
      <c r="F541" s="521"/>
    </row>
    <row r="542" spans="1:6" x14ac:dyDescent="0.25">
      <c r="A542" s="521"/>
      <c r="B542" s="521"/>
      <c r="C542" s="521"/>
      <c r="E542" s="522"/>
      <c r="F542" s="521"/>
    </row>
    <row r="543" spans="1:6" x14ac:dyDescent="0.25">
      <c r="A543" s="521"/>
      <c r="B543" s="521"/>
      <c r="C543" s="521"/>
      <c r="E543" s="522"/>
      <c r="F543" s="521"/>
    </row>
    <row r="544" spans="1:6" x14ac:dyDescent="0.25">
      <c r="A544" s="521"/>
      <c r="B544" s="521"/>
      <c r="C544" s="521"/>
      <c r="E544" s="522"/>
      <c r="F544" s="521"/>
    </row>
    <row r="545" spans="1:6" x14ac:dyDescent="0.25">
      <c r="A545" s="521"/>
      <c r="B545" s="521"/>
      <c r="C545" s="521"/>
      <c r="E545" s="522"/>
      <c r="F545" s="521"/>
    </row>
    <row r="546" spans="1:6" x14ac:dyDescent="0.25">
      <c r="A546" s="521"/>
      <c r="B546" s="521"/>
      <c r="C546" s="521"/>
      <c r="E546" s="522"/>
      <c r="F546" s="521"/>
    </row>
    <row r="547" spans="1:6" x14ac:dyDescent="0.25">
      <c r="A547" s="521"/>
      <c r="B547" s="521"/>
      <c r="C547" s="521"/>
      <c r="E547" s="522"/>
      <c r="F547" s="521"/>
    </row>
    <row r="548" spans="1:6" x14ac:dyDescent="0.25">
      <c r="A548" s="521"/>
      <c r="B548" s="521"/>
      <c r="C548" s="521"/>
      <c r="E548" s="522"/>
      <c r="F548" s="521"/>
    </row>
    <row r="549" spans="1:6" x14ac:dyDescent="0.25">
      <c r="A549" s="521"/>
      <c r="B549" s="521"/>
      <c r="C549" s="521"/>
      <c r="E549" s="522"/>
      <c r="F549" s="521"/>
    </row>
    <row r="550" spans="1:6" x14ac:dyDescent="0.25">
      <c r="A550" s="521"/>
      <c r="B550" s="521"/>
      <c r="C550" s="521"/>
      <c r="E550" s="522"/>
      <c r="F550" s="521"/>
    </row>
    <row r="551" spans="1:6" x14ac:dyDescent="0.25">
      <c r="A551" s="521"/>
      <c r="B551" s="521"/>
      <c r="C551" s="521"/>
      <c r="E551" s="522"/>
      <c r="F551" s="521"/>
    </row>
    <row r="552" spans="1:6" x14ac:dyDescent="0.25">
      <c r="A552" s="521"/>
      <c r="B552" s="521"/>
      <c r="C552" s="521"/>
      <c r="E552" s="522"/>
      <c r="F552" s="521"/>
    </row>
    <row r="553" spans="1:6" x14ac:dyDescent="0.25">
      <c r="A553" s="521"/>
      <c r="B553" s="521"/>
      <c r="C553" s="521"/>
      <c r="E553" s="522"/>
      <c r="F553" s="521"/>
    </row>
    <row r="554" spans="1:6" x14ac:dyDescent="0.25">
      <c r="A554" s="521"/>
      <c r="B554" s="521"/>
      <c r="C554" s="521"/>
      <c r="E554" s="522"/>
      <c r="F554" s="521"/>
    </row>
    <row r="555" spans="1:6" x14ac:dyDescent="0.25">
      <c r="A555" s="521"/>
      <c r="B555" s="521"/>
      <c r="C555" s="521"/>
      <c r="E555" s="522"/>
      <c r="F555" s="521"/>
    </row>
    <row r="556" spans="1:6" x14ac:dyDescent="0.25">
      <c r="A556" s="521"/>
      <c r="B556" s="521"/>
      <c r="C556" s="521"/>
      <c r="E556" s="522"/>
      <c r="F556" s="521"/>
    </row>
    <row r="557" spans="1:6" x14ac:dyDescent="0.25">
      <c r="A557" s="521"/>
      <c r="B557" s="521"/>
      <c r="C557" s="521"/>
      <c r="E557" s="522"/>
      <c r="F557" s="521"/>
    </row>
    <row r="558" spans="1:6" x14ac:dyDescent="0.25">
      <c r="A558" s="521"/>
      <c r="B558" s="521"/>
      <c r="C558" s="521"/>
      <c r="E558" s="522"/>
      <c r="F558" s="521"/>
    </row>
    <row r="559" spans="1:6" x14ac:dyDescent="0.25">
      <c r="A559" s="521"/>
      <c r="B559" s="521"/>
      <c r="C559" s="521"/>
      <c r="E559" s="522"/>
      <c r="F559" s="521"/>
    </row>
    <row r="560" spans="1:6" x14ac:dyDescent="0.25">
      <c r="A560" s="521"/>
      <c r="B560" s="521"/>
      <c r="C560" s="521"/>
      <c r="E560" s="522"/>
      <c r="F560" s="521"/>
    </row>
    <row r="561" spans="1:6" x14ac:dyDescent="0.25">
      <c r="A561" s="521"/>
      <c r="B561" s="521"/>
      <c r="C561" s="521"/>
      <c r="E561" s="522"/>
      <c r="F561" s="521"/>
    </row>
    <row r="562" spans="1:6" x14ac:dyDescent="0.25">
      <c r="A562" s="521"/>
      <c r="B562" s="521"/>
      <c r="C562" s="521"/>
      <c r="E562" s="522"/>
      <c r="F562" s="521"/>
    </row>
    <row r="563" spans="1:6" x14ac:dyDescent="0.25">
      <c r="A563" s="521"/>
      <c r="B563" s="521"/>
      <c r="C563" s="521"/>
      <c r="E563" s="522"/>
      <c r="F563" s="521"/>
    </row>
    <row r="564" spans="1:6" x14ac:dyDescent="0.25">
      <c r="A564" s="521"/>
      <c r="B564" s="521"/>
      <c r="C564" s="521"/>
      <c r="E564" s="522"/>
      <c r="F564" s="521"/>
    </row>
    <row r="565" spans="1:6" x14ac:dyDescent="0.25">
      <c r="A565" s="521"/>
      <c r="B565" s="521"/>
      <c r="C565" s="521"/>
      <c r="E565" s="522"/>
      <c r="F565" s="521"/>
    </row>
    <row r="566" spans="1:6" x14ac:dyDescent="0.25">
      <c r="A566" s="521"/>
      <c r="B566" s="521"/>
      <c r="C566" s="521"/>
      <c r="E566" s="522"/>
      <c r="F566" s="521"/>
    </row>
    <row r="567" spans="1:6" x14ac:dyDescent="0.25">
      <c r="A567" s="521"/>
      <c r="B567" s="521"/>
      <c r="C567" s="521"/>
      <c r="E567" s="522"/>
      <c r="F567" s="521"/>
    </row>
    <row r="568" spans="1:6" x14ac:dyDescent="0.25">
      <c r="A568" s="521"/>
      <c r="B568" s="521"/>
      <c r="C568" s="521"/>
      <c r="E568" s="522"/>
      <c r="F568" s="521"/>
    </row>
    <row r="569" spans="1:6" x14ac:dyDescent="0.25">
      <c r="A569" s="521"/>
      <c r="B569" s="521"/>
      <c r="C569" s="521"/>
      <c r="E569" s="522"/>
      <c r="F569" s="521"/>
    </row>
    <row r="570" spans="1:6" x14ac:dyDescent="0.25">
      <c r="A570" s="521"/>
      <c r="B570" s="521"/>
      <c r="C570" s="521"/>
      <c r="E570" s="522"/>
      <c r="F570" s="521"/>
    </row>
    <row r="571" spans="1:6" x14ac:dyDescent="0.25">
      <c r="A571" s="521"/>
      <c r="B571" s="521"/>
      <c r="C571" s="521"/>
      <c r="E571" s="522"/>
      <c r="F571" s="521"/>
    </row>
    <row r="572" spans="1:6" x14ac:dyDescent="0.25">
      <c r="A572" s="521"/>
      <c r="B572" s="521"/>
      <c r="C572" s="521"/>
      <c r="E572" s="522"/>
      <c r="F572" s="521"/>
    </row>
    <row r="573" spans="1:6" x14ac:dyDescent="0.25">
      <c r="A573" s="521"/>
      <c r="B573" s="521"/>
      <c r="C573" s="521"/>
      <c r="E573" s="522"/>
      <c r="F573" s="521"/>
    </row>
    <row r="574" spans="1:6" x14ac:dyDescent="0.25">
      <c r="A574" s="521"/>
      <c r="B574" s="521"/>
      <c r="C574" s="521"/>
      <c r="E574" s="522"/>
      <c r="F574" s="521"/>
    </row>
    <row r="575" spans="1:6" x14ac:dyDescent="0.25">
      <c r="A575" s="521"/>
      <c r="B575" s="521"/>
      <c r="C575" s="521"/>
      <c r="E575" s="522"/>
      <c r="F575" s="521"/>
    </row>
    <row r="576" spans="1:6" x14ac:dyDescent="0.25">
      <c r="A576" s="521"/>
      <c r="B576" s="521"/>
      <c r="C576" s="521"/>
      <c r="E576" s="522"/>
      <c r="F576" s="521"/>
    </row>
    <row r="577" spans="1:6" x14ac:dyDescent="0.25">
      <c r="A577" s="521"/>
      <c r="B577" s="521"/>
      <c r="C577" s="521"/>
      <c r="E577" s="522"/>
      <c r="F577" s="521"/>
    </row>
    <row r="578" spans="1:6" x14ac:dyDescent="0.25">
      <c r="A578" s="521"/>
      <c r="B578" s="521"/>
      <c r="C578" s="521"/>
      <c r="E578" s="522"/>
      <c r="F578" s="521"/>
    </row>
    <row r="579" spans="1:6" x14ac:dyDescent="0.25">
      <c r="A579" s="521"/>
      <c r="B579" s="521"/>
      <c r="C579" s="521"/>
      <c r="E579" s="522"/>
      <c r="F579" s="521"/>
    </row>
    <row r="580" spans="1:6" x14ac:dyDescent="0.25">
      <c r="A580" s="521"/>
      <c r="B580" s="521"/>
      <c r="C580" s="521"/>
      <c r="E580" s="522"/>
      <c r="F580" s="521"/>
    </row>
    <row r="581" spans="1:6" x14ac:dyDescent="0.25">
      <c r="A581" s="521"/>
      <c r="B581" s="521"/>
      <c r="C581" s="521"/>
      <c r="E581" s="522"/>
      <c r="F581" s="521"/>
    </row>
    <row r="582" spans="1:6" x14ac:dyDescent="0.25">
      <c r="A582" s="521"/>
      <c r="B582" s="521"/>
      <c r="C582" s="521"/>
      <c r="E582" s="522"/>
      <c r="F582" s="521"/>
    </row>
    <row r="583" spans="1:6" x14ac:dyDescent="0.25">
      <c r="A583" s="521"/>
      <c r="B583" s="521"/>
      <c r="C583" s="521"/>
      <c r="E583" s="522"/>
      <c r="F583" s="521"/>
    </row>
    <row r="584" spans="1:6" x14ac:dyDescent="0.25">
      <c r="A584" s="521"/>
      <c r="B584" s="521"/>
      <c r="C584" s="521"/>
      <c r="E584" s="522"/>
      <c r="F584" s="521"/>
    </row>
    <row r="585" spans="1:6" x14ac:dyDescent="0.25">
      <c r="A585" s="521"/>
      <c r="B585" s="521"/>
      <c r="C585" s="521"/>
      <c r="E585" s="522"/>
      <c r="F585" s="521"/>
    </row>
    <row r="586" spans="1:6" x14ac:dyDescent="0.25">
      <c r="A586" s="521"/>
      <c r="B586" s="521"/>
      <c r="C586" s="521"/>
      <c r="E586" s="522"/>
      <c r="F586" s="521"/>
    </row>
    <row r="587" spans="1:6" x14ac:dyDescent="0.25">
      <c r="A587" s="521"/>
      <c r="B587" s="521"/>
      <c r="C587" s="521"/>
      <c r="E587" s="522"/>
      <c r="F587" s="521"/>
    </row>
    <row r="588" spans="1:6" x14ac:dyDescent="0.25">
      <c r="A588" s="521"/>
      <c r="B588" s="521"/>
      <c r="C588" s="521"/>
      <c r="E588" s="522"/>
      <c r="F588" s="521"/>
    </row>
    <row r="589" spans="1:6" x14ac:dyDescent="0.25">
      <c r="A589" s="521"/>
      <c r="B589" s="521"/>
      <c r="C589" s="521"/>
      <c r="E589" s="522"/>
      <c r="F589" s="521"/>
    </row>
    <row r="590" spans="1:6" x14ac:dyDescent="0.25">
      <c r="A590" s="521"/>
      <c r="B590" s="521"/>
      <c r="C590" s="521"/>
      <c r="E590" s="522"/>
      <c r="F590" s="521"/>
    </row>
    <row r="591" spans="1:6" x14ac:dyDescent="0.25">
      <c r="A591" s="521"/>
      <c r="B591" s="521"/>
      <c r="C591" s="521"/>
      <c r="E591" s="522"/>
      <c r="F591" s="521"/>
    </row>
    <row r="592" spans="1:6" x14ac:dyDescent="0.25">
      <c r="A592" s="521"/>
      <c r="B592" s="521"/>
      <c r="C592" s="521"/>
      <c r="E592" s="522"/>
      <c r="F592" s="521"/>
    </row>
    <row r="593" spans="1:6" x14ac:dyDescent="0.25">
      <c r="A593" s="521"/>
      <c r="B593" s="521"/>
      <c r="C593" s="521"/>
      <c r="E593" s="522"/>
      <c r="F593" s="521"/>
    </row>
    <row r="594" spans="1:6" x14ac:dyDescent="0.25">
      <c r="A594" s="521"/>
      <c r="B594" s="521"/>
      <c r="C594" s="521"/>
      <c r="E594" s="522"/>
      <c r="F594" s="521"/>
    </row>
    <row r="595" spans="1:6" x14ac:dyDescent="0.25">
      <c r="A595" s="521"/>
      <c r="B595" s="521"/>
      <c r="C595" s="521"/>
      <c r="E595" s="522"/>
      <c r="F595" s="521"/>
    </row>
    <row r="596" spans="1:6" x14ac:dyDescent="0.25">
      <c r="A596" s="521"/>
      <c r="B596" s="521"/>
      <c r="C596" s="521"/>
      <c r="E596" s="522"/>
      <c r="F596" s="521"/>
    </row>
    <row r="597" spans="1:6" x14ac:dyDescent="0.25">
      <c r="A597" s="521"/>
      <c r="B597" s="521"/>
      <c r="C597" s="521"/>
      <c r="E597" s="522"/>
      <c r="F597" s="521"/>
    </row>
    <row r="598" spans="1:6" x14ac:dyDescent="0.25">
      <c r="A598" s="521"/>
      <c r="B598" s="521"/>
      <c r="C598" s="521"/>
      <c r="E598" s="522"/>
      <c r="F598" s="521"/>
    </row>
    <row r="599" spans="1:6" x14ac:dyDescent="0.25">
      <c r="A599" s="521"/>
      <c r="B599" s="521"/>
      <c r="C599" s="521"/>
      <c r="E599" s="522"/>
      <c r="F599" s="521"/>
    </row>
    <row r="600" spans="1:6" x14ac:dyDescent="0.25">
      <c r="A600" s="521"/>
      <c r="B600" s="521"/>
      <c r="C600" s="521"/>
      <c r="E600" s="522"/>
      <c r="F600" s="521"/>
    </row>
    <row r="601" spans="1:6" x14ac:dyDescent="0.25">
      <c r="A601" s="521"/>
      <c r="B601" s="521"/>
      <c r="C601" s="521"/>
      <c r="E601" s="522"/>
      <c r="F601" s="521"/>
    </row>
    <row r="602" spans="1:6" x14ac:dyDescent="0.25">
      <c r="A602" s="521"/>
      <c r="B602" s="521"/>
      <c r="C602" s="521"/>
      <c r="E602" s="522"/>
      <c r="F602" s="521"/>
    </row>
    <row r="603" spans="1:6" x14ac:dyDescent="0.25">
      <c r="A603" s="521"/>
      <c r="B603" s="521"/>
      <c r="C603" s="521"/>
      <c r="E603" s="522"/>
      <c r="F603" s="521"/>
    </row>
    <row r="604" spans="1:6" x14ac:dyDescent="0.25">
      <c r="A604" s="521"/>
      <c r="B604" s="521"/>
      <c r="C604" s="521"/>
      <c r="E604" s="522"/>
      <c r="F604" s="521"/>
    </row>
    <row r="605" spans="1:6" x14ac:dyDescent="0.25">
      <c r="A605" s="521"/>
      <c r="B605" s="521"/>
      <c r="C605" s="521"/>
      <c r="E605" s="522"/>
      <c r="F605" s="521"/>
    </row>
    <row r="606" spans="1:6" x14ac:dyDescent="0.25">
      <c r="A606" s="521"/>
      <c r="B606" s="521"/>
      <c r="C606" s="521"/>
      <c r="E606" s="522"/>
      <c r="F606" s="521"/>
    </row>
    <row r="607" spans="1:6" x14ac:dyDescent="0.25">
      <c r="A607" s="521"/>
      <c r="B607" s="521"/>
      <c r="C607" s="521"/>
      <c r="E607" s="522"/>
      <c r="F607" s="521"/>
    </row>
    <row r="608" spans="1:6" x14ac:dyDescent="0.25">
      <c r="A608" s="521"/>
      <c r="B608" s="521"/>
      <c r="C608" s="521"/>
      <c r="E608" s="522"/>
      <c r="F608" s="521"/>
    </row>
    <row r="609" spans="1:6" x14ac:dyDescent="0.25">
      <c r="A609" s="521"/>
      <c r="B609" s="521"/>
      <c r="C609" s="521"/>
      <c r="E609" s="522"/>
      <c r="F609" s="521"/>
    </row>
    <row r="610" spans="1:6" x14ac:dyDescent="0.25">
      <c r="A610" s="521"/>
      <c r="B610" s="521"/>
      <c r="C610" s="521"/>
      <c r="E610" s="522"/>
      <c r="F610" s="521"/>
    </row>
    <row r="611" spans="1:6" x14ac:dyDescent="0.25">
      <c r="A611" s="521"/>
      <c r="B611" s="521"/>
      <c r="C611" s="521"/>
      <c r="E611" s="522"/>
      <c r="F611" s="521"/>
    </row>
    <row r="612" spans="1:6" x14ac:dyDescent="0.25">
      <c r="A612" s="521"/>
      <c r="B612" s="521"/>
      <c r="C612" s="521"/>
      <c r="E612" s="522"/>
      <c r="F612" s="521"/>
    </row>
    <row r="613" spans="1:6" x14ac:dyDescent="0.25">
      <c r="A613" s="521"/>
      <c r="B613" s="521"/>
      <c r="C613" s="521"/>
      <c r="E613" s="522"/>
      <c r="F613" s="521"/>
    </row>
    <row r="614" spans="1:6" x14ac:dyDescent="0.25">
      <c r="A614" s="521"/>
      <c r="B614" s="521"/>
      <c r="C614" s="521"/>
      <c r="E614" s="522"/>
      <c r="F614" s="521"/>
    </row>
    <row r="615" spans="1:6" x14ac:dyDescent="0.25">
      <c r="A615" s="521"/>
      <c r="B615" s="521"/>
      <c r="C615" s="521"/>
      <c r="E615" s="522"/>
      <c r="F615" s="521"/>
    </row>
    <row r="616" spans="1:6" x14ac:dyDescent="0.25">
      <c r="A616" s="521"/>
      <c r="B616" s="521"/>
      <c r="C616" s="521"/>
      <c r="E616" s="522"/>
      <c r="F616" s="521"/>
    </row>
    <row r="617" spans="1:6" x14ac:dyDescent="0.25">
      <c r="A617" s="521"/>
      <c r="B617" s="521"/>
      <c r="C617" s="521"/>
      <c r="E617" s="522"/>
      <c r="F617" s="521"/>
    </row>
    <row r="618" spans="1:6" x14ac:dyDescent="0.25">
      <c r="A618" s="521"/>
      <c r="B618" s="521"/>
      <c r="C618" s="521"/>
      <c r="E618" s="522"/>
      <c r="F618" s="521"/>
    </row>
    <row r="619" spans="1:6" x14ac:dyDescent="0.25">
      <c r="A619" s="521"/>
      <c r="B619" s="521"/>
      <c r="C619" s="521"/>
      <c r="E619" s="522"/>
      <c r="F619" s="521"/>
    </row>
    <row r="620" spans="1:6" x14ac:dyDescent="0.25">
      <c r="A620" s="521"/>
      <c r="B620" s="521"/>
      <c r="C620" s="521"/>
      <c r="E620" s="522"/>
      <c r="F620" s="521"/>
    </row>
    <row r="621" spans="1:6" x14ac:dyDescent="0.25">
      <c r="A621" s="521"/>
      <c r="B621" s="521"/>
      <c r="C621" s="521"/>
      <c r="E621" s="522"/>
      <c r="F621" s="521"/>
    </row>
    <row r="622" spans="1:6" x14ac:dyDescent="0.25">
      <c r="A622" s="521"/>
      <c r="B622" s="521"/>
      <c r="C622" s="521"/>
      <c r="E622" s="522"/>
      <c r="F622" s="521"/>
    </row>
    <row r="623" spans="1:6" x14ac:dyDescent="0.25">
      <c r="A623" s="521"/>
      <c r="B623" s="521"/>
      <c r="C623" s="521"/>
      <c r="E623" s="522"/>
      <c r="F623" s="521"/>
    </row>
    <row r="624" spans="1:6" x14ac:dyDescent="0.25">
      <c r="A624" s="521"/>
      <c r="B624" s="521"/>
      <c r="C624" s="521"/>
      <c r="E624" s="522"/>
      <c r="F624" s="521"/>
    </row>
    <row r="625" spans="1:6" x14ac:dyDescent="0.25">
      <c r="A625" s="521"/>
      <c r="B625" s="521"/>
      <c r="C625" s="521"/>
      <c r="E625" s="522"/>
      <c r="F625" s="521"/>
    </row>
    <row r="626" spans="1:6" x14ac:dyDescent="0.25">
      <c r="A626" s="521"/>
      <c r="B626" s="521"/>
      <c r="C626" s="521"/>
      <c r="E626" s="522"/>
      <c r="F626" s="521"/>
    </row>
    <row r="627" spans="1:6" x14ac:dyDescent="0.25">
      <c r="A627" s="521"/>
      <c r="B627" s="521"/>
      <c r="C627" s="521"/>
      <c r="E627" s="522"/>
      <c r="F627" s="521"/>
    </row>
    <row r="628" spans="1:6" x14ac:dyDescent="0.25">
      <c r="A628" s="521"/>
      <c r="B628" s="521"/>
      <c r="C628" s="521"/>
      <c r="E628" s="522"/>
      <c r="F628" s="521"/>
    </row>
    <row r="629" spans="1:6" x14ac:dyDescent="0.25">
      <c r="A629" s="521"/>
      <c r="B629" s="521"/>
      <c r="C629" s="521"/>
      <c r="E629" s="522"/>
      <c r="F629" s="521"/>
    </row>
    <row r="630" spans="1:6" x14ac:dyDescent="0.25">
      <c r="A630" s="521"/>
      <c r="B630" s="521"/>
      <c r="C630" s="521"/>
      <c r="E630" s="522"/>
      <c r="F630" s="521"/>
    </row>
    <row r="631" spans="1:6" x14ac:dyDescent="0.25">
      <c r="A631" s="521"/>
      <c r="B631" s="521"/>
      <c r="C631" s="521"/>
      <c r="E631" s="522"/>
      <c r="F631" s="521"/>
    </row>
    <row r="632" spans="1:6" x14ac:dyDescent="0.25">
      <c r="A632" s="521"/>
      <c r="B632" s="521"/>
      <c r="C632" s="521"/>
      <c r="E632" s="522"/>
      <c r="F632" s="521"/>
    </row>
    <row r="633" spans="1:6" x14ac:dyDescent="0.25">
      <c r="A633" s="521"/>
      <c r="B633" s="521"/>
      <c r="C633" s="521"/>
      <c r="E633" s="522"/>
      <c r="F633" s="521"/>
    </row>
    <row r="634" spans="1:6" x14ac:dyDescent="0.25">
      <c r="A634" s="521"/>
      <c r="B634" s="521"/>
      <c r="C634" s="521"/>
      <c r="E634" s="522"/>
      <c r="F634" s="521"/>
    </row>
    <row r="635" spans="1:6" x14ac:dyDescent="0.25">
      <c r="A635" s="521"/>
      <c r="B635" s="521"/>
      <c r="C635" s="521"/>
      <c r="E635" s="522"/>
      <c r="F635" s="521"/>
    </row>
    <row r="636" spans="1:6" x14ac:dyDescent="0.25">
      <c r="A636" s="521"/>
      <c r="B636" s="521"/>
      <c r="C636" s="521"/>
      <c r="E636" s="522"/>
      <c r="F636" s="521"/>
    </row>
    <row r="637" spans="1:6" x14ac:dyDescent="0.25">
      <c r="A637" s="521"/>
      <c r="B637" s="521"/>
      <c r="C637" s="521"/>
      <c r="E637" s="522"/>
      <c r="F637" s="521"/>
    </row>
    <row r="638" spans="1:6" x14ac:dyDescent="0.25">
      <c r="A638" s="521"/>
      <c r="B638" s="521"/>
      <c r="C638" s="521"/>
      <c r="E638" s="522"/>
      <c r="F638" s="521"/>
    </row>
    <row r="639" spans="1:6" x14ac:dyDescent="0.25">
      <c r="A639" s="521"/>
      <c r="B639" s="521"/>
      <c r="C639" s="521"/>
      <c r="E639" s="522"/>
      <c r="F639" s="521"/>
    </row>
    <row r="640" spans="1:6" x14ac:dyDescent="0.25">
      <c r="A640" s="521"/>
      <c r="B640" s="521"/>
      <c r="C640" s="521"/>
      <c r="E640" s="522"/>
      <c r="F640" s="521"/>
    </row>
    <row r="641" spans="1:6" x14ac:dyDescent="0.25">
      <c r="A641" s="521"/>
      <c r="B641" s="521"/>
      <c r="C641" s="521"/>
      <c r="E641" s="522"/>
      <c r="F641" s="521"/>
    </row>
    <row r="642" spans="1:6" x14ac:dyDescent="0.25">
      <c r="A642" s="521"/>
      <c r="B642" s="521"/>
      <c r="C642" s="521"/>
      <c r="E642" s="522"/>
      <c r="F642" s="521"/>
    </row>
    <row r="643" spans="1:6" x14ac:dyDescent="0.25">
      <c r="A643" s="521"/>
      <c r="B643" s="521"/>
      <c r="C643" s="521"/>
      <c r="E643" s="522"/>
      <c r="F643" s="521"/>
    </row>
    <row r="644" spans="1:6" x14ac:dyDescent="0.25">
      <c r="A644" s="521"/>
      <c r="B644" s="521"/>
      <c r="C644" s="521"/>
      <c r="E644" s="522"/>
      <c r="F644" s="521"/>
    </row>
    <row r="645" spans="1:6" x14ac:dyDescent="0.25">
      <c r="A645" s="521"/>
      <c r="B645" s="521"/>
      <c r="C645" s="521"/>
      <c r="E645" s="522"/>
      <c r="F645" s="521"/>
    </row>
    <row r="646" spans="1:6" x14ac:dyDescent="0.25">
      <c r="A646" s="521"/>
      <c r="B646" s="521"/>
      <c r="C646" s="521"/>
      <c r="E646" s="522"/>
      <c r="F646" s="521"/>
    </row>
    <row r="647" spans="1:6" x14ac:dyDescent="0.25">
      <c r="A647" s="521"/>
      <c r="B647" s="521"/>
      <c r="C647" s="521"/>
      <c r="E647" s="522"/>
      <c r="F647" s="521"/>
    </row>
    <row r="648" spans="1:6" x14ac:dyDescent="0.25">
      <c r="A648" s="521"/>
      <c r="B648" s="521"/>
      <c r="C648" s="521"/>
      <c r="E648" s="522"/>
      <c r="F648" s="521"/>
    </row>
    <row r="649" spans="1:6" x14ac:dyDescent="0.25">
      <c r="A649" s="521"/>
      <c r="B649" s="521"/>
      <c r="C649" s="521"/>
      <c r="E649" s="522"/>
      <c r="F649" s="521"/>
    </row>
    <row r="650" spans="1:6" x14ac:dyDescent="0.25">
      <c r="A650" s="521"/>
      <c r="B650" s="521"/>
      <c r="C650" s="521"/>
      <c r="E650" s="522"/>
      <c r="F650" s="521"/>
    </row>
    <row r="651" spans="1:6" x14ac:dyDescent="0.25">
      <c r="A651" s="521"/>
      <c r="B651" s="521"/>
      <c r="C651" s="521"/>
      <c r="E651" s="522"/>
      <c r="F651" s="521"/>
    </row>
    <row r="652" spans="1:6" x14ac:dyDescent="0.25">
      <c r="A652" s="521"/>
      <c r="B652" s="521"/>
      <c r="C652" s="521"/>
      <c r="E652" s="522"/>
      <c r="F652" s="521"/>
    </row>
    <row r="653" spans="1:6" x14ac:dyDescent="0.25">
      <c r="A653" s="521"/>
      <c r="B653" s="521"/>
      <c r="C653" s="521"/>
      <c r="E653" s="522"/>
      <c r="F653" s="521"/>
    </row>
    <row r="654" spans="1:6" x14ac:dyDescent="0.25">
      <c r="A654" s="521"/>
      <c r="B654" s="521"/>
      <c r="C654" s="521"/>
      <c r="E654" s="522"/>
      <c r="F654" s="521"/>
    </row>
    <row r="655" spans="1:6" x14ac:dyDescent="0.25">
      <c r="A655" s="521"/>
      <c r="B655" s="521"/>
      <c r="C655" s="521"/>
      <c r="E655" s="522"/>
      <c r="F655" s="521"/>
    </row>
    <row r="656" spans="1:6" x14ac:dyDescent="0.25">
      <c r="A656" s="521"/>
      <c r="B656" s="521"/>
      <c r="C656" s="521"/>
      <c r="E656" s="522"/>
      <c r="F656" s="521"/>
    </row>
    <row r="657" spans="1:6" x14ac:dyDescent="0.25">
      <c r="A657" s="521"/>
      <c r="B657" s="521"/>
      <c r="C657" s="521"/>
      <c r="E657" s="522"/>
      <c r="F657" s="521"/>
    </row>
    <row r="658" spans="1:6" x14ac:dyDescent="0.25">
      <c r="A658" s="521"/>
      <c r="B658" s="521"/>
      <c r="C658" s="521"/>
      <c r="E658" s="522"/>
      <c r="F658" s="521"/>
    </row>
    <row r="659" spans="1:6" x14ac:dyDescent="0.25">
      <c r="A659" s="521"/>
      <c r="B659" s="521"/>
      <c r="C659" s="521"/>
      <c r="E659" s="522"/>
      <c r="F659" s="521"/>
    </row>
    <row r="660" spans="1:6" x14ac:dyDescent="0.25">
      <c r="A660" s="521"/>
      <c r="B660" s="521"/>
      <c r="C660" s="521"/>
      <c r="E660" s="522"/>
      <c r="F660" s="521"/>
    </row>
    <row r="661" spans="1:6" x14ac:dyDescent="0.25">
      <c r="A661" s="521"/>
      <c r="B661" s="521"/>
      <c r="C661" s="521"/>
      <c r="E661" s="522"/>
      <c r="F661" s="521"/>
    </row>
    <row r="662" spans="1:6" x14ac:dyDescent="0.25">
      <c r="A662" s="521"/>
      <c r="B662" s="521"/>
      <c r="C662" s="521"/>
      <c r="E662" s="522"/>
      <c r="F662" s="521"/>
    </row>
    <row r="663" spans="1:6" x14ac:dyDescent="0.25">
      <c r="A663" s="521"/>
      <c r="B663" s="521"/>
      <c r="C663" s="521"/>
      <c r="E663" s="522"/>
      <c r="F663" s="521"/>
    </row>
    <row r="664" spans="1:6" x14ac:dyDescent="0.25">
      <c r="A664" s="521"/>
      <c r="B664" s="521"/>
      <c r="C664" s="521"/>
      <c r="E664" s="522"/>
      <c r="F664" s="521"/>
    </row>
    <row r="665" spans="1:6" x14ac:dyDescent="0.25">
      <c r="A665" s="521"/>
      <c r="B665" s="521"/>
      <c r="C665" s="521"/>
      <c r="E665" s="522"/>
      <c r="F665" s="521"/>
    </row>
    <row r="666" spans="1:6" x14ac:dyDescent="0.25">
      <c r="A666" s="521"/>
      <c r="B666" s="521"/>
      <c r="C666" s="521"/>
      <c r="E666" s="522"/>
      <c r="F666" s="521"/>
    </row>
    <row r="667" spans="1:6" x14ac:dyDescent="0.25">
      <c r="A667" s="521"/>
      <c r="B667" s="521"/>
      <c r="C667" s="521"/>
      <c r="E667" s="522"/>
      <c r="F667" s="521"/>
    </row>
    <row r="668" spans="1:6" x14ac:dyDescent="0.25">
      <c r="A668" s="521"/>
      <c r="B668" s="521"/>
      <c r="C668" s="521"/>
      <c r="E668" s="522"/>
      <c r="F668" s="521"/>
    </row>
    <row r="669" spans="1:6" x14ac:dyDescent="0.25">
      <c r="A669" s="521"/>
      <c r="B669" s="521"/>
      <c r="C669" s="521"/>
      <c r="E669" s="522"/>
      <c r="F669" s="521"/>
    </row>
    <row r="670" spans="1:6" x14ac:dyDescent="0.25">
      <c r="A670" s="521"/>
      <c r="B670" s="521"/>
      <c r="C670" s="521"/>
      <c r="E670" s="522"/>
      <c r="F670" s="521"/>
    </row>
    <row r="671" spans="1:6" x14ac:dyDescent="0.25">
      <c r="A671" s="521"/>
      <c r="B671" s="521"/>
      <c r="C671" s="521"/>
      <c r="E671" s="522"/>
      <c r="F671" s="521"/>
    </row>
    <row r="672" spans="1:6" x14ac:dyDescent="0.25">
      <c r="A672" s="521"/>
      <c r="B672" s="521"/>
      <c r="C672" s="521"/>
      <c r="E672" s="522"/>
      <c r="F672" s="521"/>
    </row>
    <row r="673" spans="1:6" x14ac:dyDescent="0.25">
      <c r="A673" s="521"/>
      <c r="B673" s="521"/>
      <c r="C673" s="521"/>
      <c r="E673" s="522"/>
      <c r="F673" s="521"/>
    </row>
    <row r="674" spans="1:6" x14ac:dyDescent="0.25">
      <c r="A674" s="521"/>
      <c r="B674" s="521"/>
      <c r="C674" s="521"/>
      <c r="E674" s="522"/>
      <c r="F674" s="521"/>
    </row>
    <row r="675" spans="1:6" x14ac:dyDescent="0.25">
      <c r="A675" s="521"/>
      <c r="B675" s="521"/>
      <c r="C675" s="521"/>
      <c r="E675" s="522"/>
      <c r="F675" s="521"/>
    </row>
    <row r="676" spans="1:6" x14ac:dyDescent="0.25">
      <c r="A676" s="521"/>
      <c r="B676" s="521"/>
      <c r="C676" s="521"/>
      <c r="E676" s="522"/>
      <c r="F676" s="521"/>
    </row>
    <row r="677" spans="1:6" x14ac:dyDescent="0.25">
      <c r="A677" s="521"/>
      <c r="B677" s="521"/>
      <c r="C677" s="521"/>
      <c r="E677" s="522"/>
      <c r="F677" s="521"/>
    </row>
    <row r="678" spans="1:6" x14ac:dyDescent="0.25">
      <c r="A678" s="521"/>
      <c r="B678" s="521"/>
      <c r="C678" s="521"/>
      <c r="E678" s="522"/>
      <c r="F678" s="521"/>
    </row>
    <row r="679" spans="1:6" x14ac:dyDescent="0.25">
      <c r="A679" s="521"/>
      <c r="B679" s="521"/>
      <c r="C679" s="521"/>
      <c r="E679" s="522"/>
      <c r="F679" s="521"/>
    </row>
    <row r="680" spans="1:6" x14ac:dyDescent="0.25">
      <c r="A680" s="521"/>
      <c r="B680" s="521"/>
      <c r="C680" s="521"/>
      <c r="E680" s="522"/>
      <c r="F680" s="521"/>
    </row>
    <row r="681" spans="1:6" x14ac:dyDescent="0.25">
      <c r="A681" s="521"/>
      <c r="B681" s="521"/>
      <c r="C681" s="521"/>
      <c r="E681" s="522"/>
      <c r="F681" s="521"/>
    </row>
    <row r="682" spans="1:6" x14ac:dyDescent="0.25">
      <c r="A682" s="521"/>
      <c r="B682" s="521"/>
      <c r="C682" s="521"/>
      <c r="E682" s="522"/>
      <c r="F682" s="521"/>
    </row>
    <row r="683" spans="1:6" x14ac:dyDescent="0.25">
      <c r="A683" s="521"/>
      <c r="B683" s="521"/>
      <c r="C683" s="521"/>
      <c r="E683" s="522"/>
      <c r="F683" s="521"/>
    </row>
    <row r="684" spans="1:6" x14ac:dyDescent="0.25">
      <c r="A684" s="521"/>
      <c r="B684" s="521"/>
      <c r="C684" s="521"/>
      <c r="E684" s="522"/>
      <c r="F684" s="521"/>
    </row>
    <row r="685" spans="1:6" x14ac:dyDescent="0.25">
      <c r="A685" s="521"/>
      <c r="B685" s="521"/>
      <c r="C685" s="521"/>
      <c r="E685" s="522"/>
      <c r="F685" s="521"/>
    </row>
    <row r="686" spans="1:6" x14ac:dyDescent="0.25">
      <c r="A686" s="521"/>
      <c r="B686" s="521"/>
      <c r="C686" s="521"/>
      <c r="E686" s="522"/>
      <c r="F686" s="521"/>
    </row>
    <row r="687" spans="1:6" x14ac:dyDescent="0.25">
      <c r="A687" s="521"/>
      <c r="B687" s="521"/>
      <c r="C687" s="521"/>
      <c r="E687" s="522"/>
      <c r="F687" s="521"/>
    </row>
    <row r="688" spans="1:6" x14ac:dyDescent="0.25">
      <c r="A688" s="521"/>
      <c r="B688" s="521"/>
      <c r="C688" s="521"/>
      <c r="E688" s="522"/>
      <c r="F688" s="521"/>
    </row>
    <row r="689" spans="1:6" x14ac:dyDescent="0.25">
      <c r="A689" s="521"/>
      <c r="B689" s="521"/>
      <c r="C689" s="521"/>
      <c r="E689" s="522"/>
      <c r="F689" s="521"/>
    </row>
    <row r="690" spans="1:6" x14ac:dyDescent="0.25">
      <c r="A690" s="521"/>
      <c r="B690" s="521"/>
      <c r="C690" s="521"/>
      <c r="E690" s="522"/>
      <c r="F690" s="521"/>
    </row>
    <row r="691" spans="1:6" x14ac:dyDescent="0.25">
      <c r="A691" s="521"/>
      <c r="B691" s="521"/>
      <c r="C691" s="521"/>
      <c r="E691" s="522"/>
      <c r="F691" s="521"/>
    </row>
    <row r="692" spans="1:6" x14ac:dyDescent="0.25">
      <c r="A692" s="521"/>
      <c r="B692" s="521"/>
      <c r="C692" s="521"/>
      <c r="E692" s="522"/>
      <c r="F692" s="521"/>
    </row>
    <row r="693" spans="1:6" x14ac:dyDescent="0.25">
      <c r="A693" s="521"/>
      <c r="B693" s="521"/>
      <c r="C693" s="521"/>
      <c r="E693" s="522"/>
      <c r="F693" s="521"/>
    </row>
    <row r="694" spans="1:6" x14ac:dyDescent="0.25">
      <c r="A694" s="521"/>
      <c r="B694" s="521"/>
      <c r="C694" s="521"/>
      <c r="E694" s="522"/>
      <c r="F694" s="521"/>
    </row>
    <row r="695" spans="1:6" x14ac:dyDescent="0.25">
      <c r="A695" s="521"/>
      <c r="B695" s="521"/>
      <c r="C695" s="521"/>
      <c r="E695" s="522"/>
      <c r="F695" s="521"/>
    </row>
    <row r="696" spans="1:6" x14ac:dyDescent="0.25">
      <c r="A696" s="521"/>
      <c r="B696" s="521"/>
      <c r="C696" s="521"/>
      <c r="E696" s="522"/>
      <c r="F696" s="521"/>
    </row>
    <row r="697" spans="1:6" x14ac:dyDescent="0.25">
      <c r="A697" s="521"/>
      <c r="B697" s="521"/>
      <c r="C697" s="521"/>
      <c r="E697" s="522"/>
      <c r="F697" s="521"/>
    </row>
    <row r="698" spans="1:6" x14ac:dyDescent="0.25">
      <c r="A698" s="521"/>
      <c r="B698" s="521"/>
      <c r="C698" s="521"/>
      <c r="E698" s="522"/>
      <c r="F698" s="521"/>
    </row>
    <row r="699" spans="1:6" x14ac:dyDescent="0.25">
      <c r="A699" s="521"/>
      <c r="B699" s="521"/>
      <c r="C699" s="521"/>
      <c r="E699" s="522"/>
      <c r="F699" s="521"/>
    </row>
    <row r="700" spans="1:6" x14ac:dyDescent="0.25">
      <c r="A700" s="521"/>
      <c r="B700" s="521"/>
      <c r="C700" s="521"/>
      <c r="E700" s="522"/>
      <c r="F700" s="521"/>
    </row>
    <row r="701" spans="1:6" x14ac:dyDescent="0.25">
      <c r="A701" s="521"/>
      <c r="B701" s="521"/>
      <c r="C701" s="521"/>
      <c r="E701" s="522"/>
      <c r="F701" s="521"/>
    </row>
    <row r="702" spans="1:6" x14ac:dyDescent="0.25">
      <c r="A702" s="521"/>
      <c r="B702" s="521"/>
      <c r="C702" s="521"/>
      <c r="E702" s="522"/>
      <c r="F702" s="521"/>
    </row>
    <row r="703" spans="1:6" x14ac:dyDescent="0.25">
      <c r="A703" s="521"/>
      <c r="B703" s="521"/>
      <c r="C703" s="521"/>
      <c r="E703" s="522"/>
      <c r="F703" s="521"/>
    </row>
    <row r="704" spans="1:6" x14ac:dyDescent="0.25">
      <c r="A704" s="521"/>
      <c r="B704" s="521"/>
      <c r="C704" s="521"/>
      <c r="E704" s="522"/>
      <c r="F704" s="521"/>
    </row>
    <row r="705" spans="1:6" x14ac:dyDescent="0.25">
      <c r="A705" s="521"/>
      <c r="B705" s="521"/>
      <c r="C705" s="521"/>
      <c r="E705" s="522"/>
      <c r="F705" s="521"/>
    </row>
    <row r="706" spans="1:6" x14ac:dyDescent="0.25">
      <c r="A706" s="521"/>
      <c r="B706" s="521"/>
      <c r="C706" s="521"/>
      <c r="E706" s="522"/>
      <c r="F706" s="521"/>
    </row>
    <row r="707" spans="1:6" x14ac:dyDescent="0.25">
      <c r="A707" s="521"/>
      <c r="B707" s="521"/>
      <c r="C707" s="521"/>
      <c r="E707" s="522"/>
      <c r="F707" s="521"/>
    </row>
    <row r="708" spans="1:6" x14ac:dyDescent="0.25">
      <c r="A708" s="521"/>
      <c r="B708" s="521"/>
      <c r="C708" s="521"/>
      <c r="E708" s="522"/>
      <c r="F708" s="521"/>
    </row>
    <row r="709" spans="1:6" x14ac:dyDescent="0.25">
      <c r="A709" s="521"/>
      <c r="B709" s="521"/>
      <c r="C709" s="521"/>
      <c r="E709" s="522"/>
      <c r="F709" s="521"/>
    </row>
    <row r="710" spans="1:6" x14ac:dyDescent="0.25">
      <c r="A710" s="521"/>
      <c r="B710" s="521"/>
      <c r="C710" s="521"/>
      <c r="E710" s="522"/>
      <c r="F710" s="521"/>
    </row>
    <row r="711" spans="1:6" x14ac:dyDescent="0.25">
      <c r="A711" s="521"/>
      <c r="B711" s="521"/>
      <c r="C711" s="521"/>
      <c r="E711" s="522"/>
      <c r="F711" s="521"/>
    </row>
    <row r="712" spans="1:6" x14ac:dyDescent="0.25">
      <c r="A712" s="521"/>
      <c r="B712" s="521"/>
      <c r="C712" s="521"/>
      <c r="E712" s="522"/>
      <c r="F712" s="521"/>
    </row>
    <row r="713" spans="1:6" x14ac:dyDescent="0.25">
      <c r="A713" s="521"/>
      <c r="B713" s="521"/>
      <c r="C713" s="521"/>
      <c r="E713" s="522"/>
      <c r="F713" s="521"/>
    </row>
    <row r="714" spans="1:6" x14ac:dyDescent="0.25">
      <c r="A714" s="521"/>
      <c r="B714" s="521"/>
      <c r="C714" s="521"/>
      <c r="E714" s="522"/>
      <c r="F714" s="521"/>
    </row>
    <row r="715" spans="1:6" x14ac:dyDescent="0.25">
      <c r="A715" s="521"/>
      <c r="B715" s="521"/>
      <c r="C715" s="521"/>
      <c r="E715" s="522"/>
      <c r="F715" s="521"/>
    </row>
    <row r="716" spans="1:6" x14ac:dyDescent="0.25">
      <c r="A716" s="521"/>
      <c r="B716" s="521"/>
      <c r="C716" s="521"/>
      <c r="E716" s="522"/>
      <c r="F716" s="521"/>
    </row>
    <row r="717" spans="1:6" x14ac:dyDescent="0.25">
      <c r="A717" s="521"/>
      <c r="B717" s="521"/>
      <c r="C717" s="521"/>
      <c r="E717" s="522"/>
      <c r="F717" s="521"/>
    </row>
    <row r="718" spans="1:6" x14ac:dyDescent="0.25">
      <c r="A718" s="521"/>
      <c r="B718" s="521"/>
      <c r="C718" s="521"/>
      <c r="E718" s="522"/>
      <c r="F718" s="521"/>
    </row>
    <row r="719" spans="1:6" x14ac:dyDescent="0.25">
      <c r="A719" s="521"/>
      <c r="B719" s="521"/>
      <c r="C719" s="521"/>
      <c r="E719" s="522"/>
      <c r="F719" s="521"/>
    </row>
    <row r="720" spans="1:6" x14ac:dyDescent="0.25">
      <c r="A720" s="521"/>
      <c r="B720" s="521"/>
      <c r="C720" s="521"/>
      <c r="E720" s="522"/>
      <c r="F720" s="521"/>
    </row>
    <row r="721" spans="1:6" x14ac:dyDescent="0.25">
      <c r="A721" s="521"/>
      <c r="B721" s="521"/>
      <c r="C721" s="521"/>
      <c r="E721" s="522"/>
      <c r="F721" s="521"/>
    </row>
    <row r="722" spans="1:6" x14ac:dyDescent="0.25">
      <c r="A722" s="521"/>
      <c r="B722" s="521"/>
      <c r="C722" s="521"/>
      <c r="E722" s="522"/>
      <c r="F722" s="521"/>
    </row>
    <row r="723" spans="1:6" x14ac:dyDescent="0.25">
      <c r="A723" s="521"/>
      <c r="B723" s="521"/>
      <c r="C723" s="521"/>
      <c r="E723" s="522"/>
      <c r="F723" s="521"/>
    </row>
    <row r="724" spans="1:6" x14ac:dyDescent="0.25">
      <c r="A724" s="521"/>
      <c r="B724" s="521"/>
      <c r="C724" s="521"/>
      <c r="E724" s="522"/>
      <c r="F724" s="521"/>
    </row>
    <row r="725" spans="1:6" x14ac:dyDescent="0.25">
      <c r="A725" s="521"/>
      <c r="B725" s="521"/>
      <c r="C725" s="521"/>
      <c r="E725" s="522"/>
      <c r="F725" s="521"/>
    </row>
    <row r="726" spans="1:6" x14ac:dyDescent="0.25">
      <c r="A726" s="521"/>
      <c r="B726" s="521"/>
      <c r="C726" s="521"/>
      <c r="E726" s="522"/>
      <c r="F726" s="521"/>
    </row>
    <row r="727" spans="1:6" x14ac:dyDescent="0.25">
      <c r="A727" s="521"/>
      <c r="B727" s="521"/>
      <c r="C727" s="521"/>
      <c r="E727" s="522"/>
      <c r="F727" s="521"/>
    </row>
    <row r="728" spans="1:6" x14ac:dyDescent="0.25">
      <c r="A728" s="521"/>
      <c r="B728" s="521"/>
      <c r="C728" s="521"/>
      <c r="E728" s="522"/>
      <c r="F728" s="521"/>
    </row>
    <row r="729" spans="1:6" x14ac:dyDescent="0.25">
      <c r="A729" s="521"/>
      <c r="B729" s="521"/>
      <c r="C729" s="521"/>
      <c r="E729" s="522"/>
      <c r="F729" s="521"/>
    </row>
    <row r="730" spans="1:6" x14ac:dyDescent="0.25">
      <c r="A730" s="521"/>
      <c r="B730" s="521"/>
      <c r="C730" s="521"/>
      <c r="E730" s="522"/>
      <c r="F730" s="521"/>
    </row>
    <row r="731" spans="1:6" x14ac:dyDescent="0.25">
      <c r="A731" s="521"/>
      <c r="B731" s="521"/>
      <c r="C731" s="521"/>
      <c r="E731" s="522"/>
      <c r="F731" s="521"/>
    </row>
    <row r="732" spans="1:6" x14ac:dyDescent="0.25">
      <c r="A732" s="521"/>
      <c r="B732" s="521"/>
      <c r="C732" s="521"/>
      <c r="E732" s="522"/>
      <c r="F732" s="521"/>
    </row>
    <row r="733" spans="1:6" x14ac:dyDescent="0.25">
      <c r="A733" s="521"/>
      <c r="B733" s="521"/>
      <c r="C733" s="521"/>
      <c r="E733" s="522"/>
      <c r="F733" s="521"/>
    </row>
    <row r="734" spans="1:6" x14ac:dyDescent="0.25">
      <c r="A734" s="521"/>
      <c r="B734" s="521"/>
      <c r="C734" s="521"/>
      <c r="E734" s="522"/>
      <c r="F734" s="521"/>
    </row>
    <row r="735" spans="1:6" x14ac:dyDescent="0.25">
      <c r="A735" s="521"/>
      <c r="B735" s="521"/>
      <c r="C735" s="521"/>
      <c r="E735" s="522"/>
      <c r="F735" s="521"/>
    </row>
    <row r="736" spans="1:6" x14ac:dyDescent="0.25">
      <c r="A736" s="521"/>
      <c r="B736" s="521"/>
      <c r="C736" s="521"/>
      <c r="E736" s="522"/>
      <c r="F736" s="521"/>
    </row>
    <row r="737" spans="1:6" x14ac:dyDescent="0.25">
      <c r="A737" s="521"/>
      <c r="B737" s="521"/>
      <c r="C737" s="521"/>
      <c r="E737" s="522"/>
      <c r="F737" s="521"/>
    </row>
    <row r="738" spans="1:6" x14ac:dyDescent="0.25">
      <c r="A738" s="521"/>
      <c r="B738" s="521"/>
      <c r="C738" s="521"/>
      <c r="E738" s="522"/>
      <c r="F738" s="521"/>
    </row>
    <row r="739" spans="1:6" x14ac:dyDescent="0.25">
      <c r="A739" s="521"/>
      <c r="B739" s="521"/>
      <c r="C739" s="521"/>
      <c r="E739" s="522"/>
      <c r="F739" s="521"/>
    </row>
    <row r="740" spans="1:6" x14ac:dyDescent="0.25">
      <c r="A740" s="521"/>
      <c r="B740" s="521"/>
      <c r="C740" s="521"/>
      <c r="E740" s="522"/>
      <c r="F740" s="521"/>
    </row>
    <row r="741" spans="1:6" x14ac:dyDescent="0.25">
      <c r="A741" s="521"/>
      <c r="B741" s="521"/>
      <c r="C741" s="521"/>
      <c r="E741" s="522"/>
      <c r="F741" s="521"/>
    </row>
    <row r="742" spans="1:6" x14ac:dyDescent="0.25">
      <c r="A742" s="521"/>
      <c r="B742" s="521"/>
      <c r="C742" s="521"/>
      <c r="E742" s="522"/>
      <c r="F742" s="521"/>
    </row>
    <row r="743" spans="1:6" x14ac:dyDescent="0.25">
      <c r="A743" s="521"/>
      <c r="B743" s="521"/>
      <c r="C743" s="521"/>
      <c r="E743" s="522"/>
      <c r="F743" s="521"/>
    </row>
    <row r="744" spans="1:6" x14ac:dyDescent="0.25">
      <c r="A744" s="521"/>
      <c r="B744" s="521"/>
      <c r="C744" s="521"/>
      <c r="E744" s="522"/>
      <c r="F744" s="521"/>
    </row>
    <row r="745" spans="1:6" x14ac:dyDescent="0.25">
      <c r="A745" s="521"/>
      <c r="B745" s="521"/>
      <c r="C745" s="521"/>
      <c r="E745" s="522"/>
      <c r="F745" s="521"/>
    </row>
    <row r="746" spans="1:6" x14ac:dyDescent="0.25">
      <c r="A746" s="521"/>
      <c r="B746" s="521"/>
      <c r="C746" s="521"/>
      <c r="E746" s="522"/>
      <c r="F746" s="521"/>
    </row>
    <row r="747" spans="1:6" x14ac:dyDescent="0.25">
      <c r="A747" s="521"/>
      <c r="B747" s="521"/>
      <c r="C747" s="521"/>
      <c r="E747" s="522"/>
      <c r="F747" s="521"/>
    </row>
    <row r="748" spans="1:6" x14ac:dyDescent="0.25">
      <c r="A748" s="521"/>
      <c r="B748" s="521"/>
      <c r="C748" s="521"/>
      <c r="E748" s="522"/>
      <c r="F748" s="521"/>
    </row>
    <row r="749" spans="1:6" x14ac:dyDescent="0.25">
      <c r="A749" s="521"/>
      <c r="B749" s="521"/>
      <c r="C749" s="521"/>
      <c r="E749" s="522"/>
      <c r="F749" s="521"/>
    </row>
    <row r="750" spans="1:6" x14ac:dyDescent="0.25">
      <c r="A750" s="521"/>
      <c r="B750" s="521"/>
      <c r="C750" s="521"/>
      <c r="E750" s="522"/>
      <c r="F750" s="521"/>
    </row>
    <row r="751" spans="1:6" x14ac:dyDescent="0.25">
      <c r="A751" s="521"/>
      <c r="B751" s="521"/>
      <c r="C751" s="521"/>
      <c r="E751" s="522"/>
      <c r="F751" s="521"/>
    </row>
    <row r="752" spans="1:6" x14ac:dyDescent="0.25">
      <c r="A752" s="521"/>
      <c r="B752" s="521"/>
      <c r="C752" s="521"/>
      <c r="E752" s="522"/>
      <c r="F752" s="521"/>
    </row>
    <row r="753" spans="1:6" x14ac:dyDescent="0.25">
      <c r="A753" s="521"/>
      <c r="B753" s="521"/>
      <c r="C753" s="521"/>
      <c r="E753" s="522"/>
      <c r="F753" s="521"/>
    </row>
    <row r="754" spans="1:6" x14ac:dyDescent="0.25">
      <c r="A754" s="521"/>
      <c r="B754" s="521"/>
      <c r="C754" s="521"/>
      <c r="E754" s="522"/>
      <c r="F754" s="521"/>
    </row>
    <row r="755" spans="1:6" x14ac:dyDescent="0.25">
      <c r="A755" s="521"/>
      <c r="B755" s="521"/>
      <c r="C755" s="521"/>
      <c r="E755" s="522"/>
      <c r="F755" s="521"/>
    </row>
    <row r="756" spans="1:6" x14ac:dyDescent="0.25">
      <c r="A756" s="521"/>
      <c r="B756" s="521"/>
      <c r="C756" s="521"/>
      <c r="E756" s="522"/>
      <c r="F756" s="521"/>
    </row>
    <row r="757" spans="1:6" x14ac:dyDescent="0.25">
      <c r="A757" s="521"/>
      <c r="B757" s="521"/>
      <c r="C757" s="521"/>
      <c r="E757" s="522"/>
      <c r="F757" s="521"/>
    </row>
    <row r="758" spans="1:6" x14ac:dyDescent="0.25">
      <c r="A758" s="521"/>
      <c r="B758" s="521"/>
      <c r="C758" s="521"/>
      <c r="E758" s="522"/>
      <c r="F758" s="521"/>
    </row>
    <row r="759" spans="1:6" x14ac:dyDescent="0.25">
      <c r="A759" s="521"/>
      <c r="B759" s="521"/>
      <c r="C759" s="521"/>
      <c r="E759" s="522"/>
      <c r="F759" s="521"/>
    </row>
    <row r="760" spans="1:6" x14ac:dyDescent="0.25">
      <c r="A760" s="521"/>
      <c r="B760" s="521"/>
      <c r="C760" s="521"/>
      <c r="E760" s="522"/>
      <c r="F760" s="521"/>
    </row>
    <row r="761" spans="1:6" x14ac:dyDescent="0.25">
      <c r="A761" s="521"/>
      <c r="B761" s="521"/>
      <c r="C761" s="521"/>
      <c r="E761" s="522"/>
      <c r="F761" s="521"/>
    </row>
    <row r="762" spans="1:6" x14ac:dyDescent="0.25">
      <c r="A762" s="521"/>
      <c r="B762" s="521"/>
      <c r="C762" s="521"/>
      <c r="E762" s="522"/>
      <c r="F762" s="521"/>
    </row>
    <row r="763" spans="1:6" x14ac:dyDescent="0.25">
      <c r="A763" s="521"/>
      <c r="B763" s="521"/>
      <c r="C763" s="521"/>
      <c r="E763" s="522"/>
      <c r="F763" s="521"/>
    </row>
    <row r="764" spans="1:6" x14ac:dyDescent="0.25">
      <c r="A764" s="521"/>
      <c r="B764" s="521"/>
      <c r="C764" s="521"/>
      <c r="E764" s="522"/>
      <c r="F764" s="521"/>
    </row>
    <row r="765" spans="1:6" x14ac:dyDescent="0.25">
      <c r="A765" s="521"/>
      <c r="B765" s="521"/>
      <c r="C765" s="521"/>
      <c r="E765" s="522"/>
      <c r="F765" s="521"/>
    </row>
    <row r="766" spans="1:6" x14ac:dyDescent="0.25">
      <c r="A766" s="521"/>
      <c r="B766" s="521"/>
      <c r="C766" s="521"/>
      <c r="E766" s="522"/>
      <c r="F766" s="521"/>
    </row>
    <row r="767" spans="1:6" x14ac:dyDescent="0.25">
      <c r="A767" s="521"/>
      <c r="B767" s="521"/>
      <c r="C767" s="521"/>
      <c r="E767" s="522"/>
      <c r="F767" s="521"/>
    </row>
    <row r="768" spans="1:6" x14ac:dyDescent="0.25">
      <c r="A768" s="521"/>
      <c r="B768" s="521"/>
      <c r="C768" s="521"/>
      <c r="E768" s="522"/>
      <c r="F768" s="521"/>
    </row>
    <row r="769" spans="1:6" x14ac:dyDescent="0.25">
      <c r="A769" s="521"/>
      <c r="B769" s="521"/>
      <c r="C769" s="521"/>
      <c r="E769" s="522"/>
      <c r="F769" s="521"/>
    </row>
    <row r="770" spans="1:6" x14ac:dyDescent="0.25">
      <c r="A770" s="521"/>
      <c r="B770" s="521"/>
      <c r="C770" s="521"/>
      <c r="E770" s="522"/>
      <c r="F770" s="521"/>
    </row>
    <row r="771" spans="1:6" x14ac:dyDescent="0.25">
      <c r="A771" s="521"/>
      <c r="B771" s="521"/>
      <c r="C771" s="521"/>
      <c r="E771" s="522"/>
      <c r="F771" s="521"/>
    </row>
    <row r="772" spans="1:6" x14ac:dyDescent="0.25">
      <c r="A772" s="521"/>
      <c r="B772" s="521"/>
      <c r="C772" s="521"/>
      <c r="E772" s="522"/>
      <c r="F772" s="521"/>
    </row>
    <row r="773" spans="1:6" x14ac:dyDescent="0.25">
      <c r="A773" s="521"/>
      <c r="B773" s="521"/>
      <c r="C773" s="521"/>
      <c r="E773" s="522"/>
      <c r="F773" s="521"/>
    </row>
    <row r="774" spans="1:6" x14ac:dyDescent="0.25">
      <c r="A774" s="521"/>
      <c r="B774" s="521"/>
      <c r="C774" s="521"/>
      <c r="E774" s="522"/>
      <c r="F774" s="521"/>
    </row>
    <row r="775" spans="1:6" x14ac:dyDescent="0.25">
      <c r="A775" s="521"/>
      <c r="B775" s="521"/>
      <c r="C775" s="521"/>
      <c r="E775" s="522"/>
      <c r="F775" s="521"/>
    </row>
    <row r="776" spans="1:6" x14ac:dyDescent="0.25">
      <c r="A776" s="521"/>
      <c r="B776" s="521"/>
      <c r="C776" s="521"/>
    </row>
    <row r="777" spans="1:6" x14ac:dyDescent="0.25">
      <c r="A777" s="521"/>
      <c r="B777" s="521"/>
      <c r="C777" s="521"/>
    </row>
    <row r="778" spans="1:6" x14ac:dyDescent="0.25">
      <c r="A778" s="521"/>
      <c r="B778" s="521"/>
      <c r="C778" s="521"/>
    </row>
    <row r="779" spans="1:6" x14ac:dyDescent="0.25">
      <c r="A779" s="521"/>
      <c r="B779" s="521"/>
      <c r="C779" s="521"/>
    </row>
    <row r="780" spans="1:6" x14ac:dyDescent="0.25">
      <c r="A780" s="521"/>
      <c r="B780" s="521"/>
      <c r="C780" s="521"/>
    </row>
    <row r="781" spans="1:6" x14ac:dyDescent="0.25">
      <c r="A781" s="521"/>
      <c r="B781" s="521"/>
      <c r="C781" s="521"/>
    </row>
    <row r="782" spans="1:6" x14ac:dyDescent="0.25">
      <c r="A782" s="521"/>
      <c r="B782" s="521"/>
      <c r="C782" s="521"/>
    </row>
    <row r="783" spans="1:6" x14ac:dyDescent="0.25">
      <c r="A783" s="521"/>
      <c r="B783" s="521"/>
      <c r="C783" s="521"/>
    </row>
    <row r="784" spans="1:6" x14ac:dyDescent="0.25">
      <c r="A784" s="521"/>
      <c r="B784" s="521"/>
      <c r="C784" s="521"/>
    </row>
    <row r="785" spans="1:3" x14ac:dyDescent="0.25">
      <c r="A785" s="521"/>
      <c r="B785" s="521"/>
      <c r="C785" s="521"/>
    </row>
    <row r="786" spans="1:3" x14ac:dyDescent="0.25">
      <c r="A786" s="521"/>
      <c r="B786" s="521"/>
      <c r="C786" s="521"/>
    </row>
    <row r="787" spans="1:3" x14ac:dyDescent="0.25">
      <c r="A787" s="521"/>
      <c r="B787" s="521"/>
      <c r="C787" s="521"/>
    </row>
    <row r="788" spans="1:3" x14ac:dyDescent="0.25">
      <c r="A788" s="521"/>
      <c r="B788" s="521"/>
      <c r="C788" s="521"/>
    </row>
    <row r="789" spans="1:3" x14ac:dyDescent="0.25">
      <c r="A789" s="521"/>
      <c r="B789" s="521"/>
      <c r="C789" s="521"/>
    </row>
    <row r="790" spans="1:3" x14ac:dyDescent="0.25">
      <c r="A790" s="521"/>
      <c r="B790" s="521"/>
      <c r="C790" s="521"/>
    </row>
    <row r="791" spans="1:3" x14ac:dyDescent="0.25">
      <c r="A791" s="521"/>
      <c r="B791" s="521"/>
      <c r="C791" s="521"/>
    </row>
    <row r="792" spans="1:3" x14ac:dyDescent="0.25">
      <c r="A792" s="521"/>
      <c r="B792" s="521"/>
      <c r="C792" s="521"/>
    </row>
    <row r="793" spans="1:3" x14ac:dyDescent="0.25">
      <c r="A793" s="521"/>
      <c r="B793" s="521"/>
      <c r="C793" s="521"/>
    </row>
    <row r="794" spans="1:3" x14ac:dyDescent="0.25">
      <c r="A794" s="521"/>
      <c r="B794" s="521"/>
      <c r="C794" s="521"/>
    </row>
    <row r="795" spans="1:3" x14ac:dyDescent="0.25">
      <c r="A795" s="521"/>
      <c r="B795" s="521"/>
      <c r="C795" s="521"/>
    </row>
    <row r="796" spans="1:3" x14ac:dyDescent="0.25">
      <c r="A796" s="521"/>
      <c r="B796" s="521"/>
      <c r="C796" s="521"/>
    </row>
    <row r="797" spans="1:3" x14ac:dyDescent="0.25">
      <c r="A797" s="521"/>
      <c r="B797" s="521"/>
      <c r="C797" s="521"/>
    </row>
    <row r="798" spans="1:3" x14ac:dyDescent="0.25">
      <c r="A798" s="521"/>
      <c r="B798" s="521"/>
      <c r="C798" s="521"/>
    </row>
    <row r="799" spans="1:3" x14ac:dyDescent="0.25">
      <c r="A799" s="521"/>
      <c r="B799" s="521"/>
      <c r="C799" s="521"/>
    </row>
    <row r="800" spans="1:3" x14ac:dyDescent="0.25">
      <c r="A800" s="521"/>
      <c r="B800" s="521"/>
      <c r="C800" s="521"/>
    </row>
    <row r="801" spans="1:3" x14ac:dyDescent="0.25">
      <c r="A801" s="521"/>
      <c r="B801" s="521"/>
      <c r="C801" s="521"/>
    </row>
    <row r="802" spans="1:3" x14ac:dyDescent="0.25">
      <c r="A802" s="521"/>
      <c r="B802" s="521"/>
      <c r="C802" s="521"/>
    </row>
    <row r="803" spans="1:3" x14ac:dyDescent="0.25">
      <c r="A803" s="521"/>
      <c r="B803" s="521"/>
      <c r="C803" s="521"/>
    </row>
    <row r="804" spans="1:3" x14ac:dyDescent="0.25">
      <c r="A804" s="521"/>
      <c r="B804" s="521"/>
      <c r="C804" s="521"/>
    </row>
    <row r="805" spans="1:3" x14ac:dyDescent="0.25">
      <c r="A805" s="521"/>
      <c r="B805" s="521"/>
      <c r="C805" s="521"/>
    </row>
    <row r="806" spans="1:3" x14ac:dyDescent="0.25">
      <c r="A806" s="521"/>
      <c r="B806" s="521"/>
      <c r="C806" s="521"/>
    </row>
    <row r="807" spans="1:3" x14ac:dyDescent="0.25">
      <c r="A807" s="521"/>
      <c r="B807" s="521"/>
      <c r="C807" s="521"/>
    </row>
    <row r="808" spans="1:3" x14ac:dyDescent="0.25">
      <c r="A808" s="521"/>
      <c r="B808" s="521"/>
      <c r="C808" s="521"/>
    </row>
    <row r="809" spans="1:3" x14ac:dyDescent="0.25">
      <c r="A809" s="521"/>
      <c r="B809" s="521"/>
      <c r="C809" s="521"/>
    </row>
    <row r="810" spans="1:3" x14ac:dyDescent="0.25">
      <c r="A810" s="521"/>
      <c r="B810" s="521"/>
      <c r="C810" s="521"/>
    </row>
    <row r="811" spans="1:3" x14ac:dyDescent="0.25">
      <c r="A811" s="521"/>
      <c r="B811" s="521"/>
      <c r="C811" s="521"/>
    </row>
    <row r="812" spans="1:3" x14ac:dyDescent="0.25">
      <c r="A812" s="521"/>
      <c r="B812" s="521"/>
      <c r="C812" s="521"/>
    </row>
    <row r="813" spans="1:3" x14ac:dyDescent="0.25">
      <c r="A813" s="521"/>
      <c r="B813" s="521"/>
      <c r="C813" s="521"/>
    </row>
    <row r="814" spans="1:3" x14ac:dyDescent="0.25">
      <c r="A814" s="521"/>
      <c r="B814" s="521"/>
      <c r="C814" s="521"/>
    </row>
    <row r="815" spans="1:3" x14ac:dyDescent="0.25">
      <c r="A815" s="521"/>
      <c r="B815" s="521"/>
      <c r="C815" s="521"/>
    </row>
    <row r="816" spans="1:3" x14ac:dyDescent="0.25">
      <c r="A816" s="521"/>
      <c r="B816" s="521"/>
      <c r="C816" s="521"/>
    </row>
    <row r="817" spans="1:3" x14ac:dyDescent="0.25">
      <c r="A817" s="521"/>
      <c r="B817" s="521"/>
      <c r="C817" s="521"/>
    </row>
    <row r="818" spans="1:3" x14ac:dyDescent="0.25">
      <c r="A818" s="521"/>
      <c r="B818" s="521"/>
      <c r="C818" s="521"/>
    </row>
    <row r="819" spans="1:3" x14ac:dyDescent="0.25">
      <c r="A819" s="521"/>
      <c r="B819" s="521"/>
      <c r="C819" s="521"/>
    </row>
    <row r="820" spans="1:3" x14ac:dyDescent="0.25">
      <c r="A820" s="521"/>
      <c r="B820" s="521"/>
      <c r="C820" s="521"/>
    </row>
    <row r="821" spans="1:3" x14ac:dyDescent="0.25">
      <c r="A821" s="521"/>
      <c r="B821" s="521"/>
      <c r="C821" s="521"/>
    </row>
    <row r="822" spans="1:3" x14ac:dyDescent="0.25">
      <c r="A822" s="521"/>
      <c r="B822" s="521"/>
      <c r="C822" s="521"/>
    </row>
    <row r="823" spans="1:3" x14ac:dyDescent="0.25">
      <c r="A823" s="521"/>
      <c r="B823" s="521"/>
      <c r="C823" s="521"/>
    </row>
    <row r="824" spans="1:3" x14ac:dyDescent="0.25">
      <c r="A824" s="521"/>
      <c r="B824" s="521"/>
      <c r="C824" s="521"/>
    </row>
    <row r="825" spans="1:3" x14ac:dyDescent="0.25">
      <c r="A825" s="521"/>
      <c r="B825" s="521"/>
      <c r="C825" s="521"/>
    </row>
    <row r="826" spans="1:3" x14ac:dyDescent="0.25">
      <c r="A826" s="521"/>
      <c r="B826" s="521"/>
      <c r="C826" s="521"/>
    </row>
    <row r="827" spans="1:3" x14ac:dyDescent="0.25">
      <c r="A827" s="521"/>
      <c r="B827" s="521"/>
      <c r="C827" s="521"/>
    </row>
    <row r="828" spans="1:3" x14ac:dyDescent="0.25">
      <c r="A828" s="521"/>
      <c r="B828" s="521"/>
      <c r="C828" s="521"/>
    </row>
    <row r="829" spans="1:3" x14ac:dyDescent="0.25">
      <c r="A829" s="521"/>
      <c r="B829" s="521"/>
      <c r="C829" s="521"/>
    </row>
    <row r="830" spans="1:3" x14ac:dyDescent="0.25">
      <c r="A830" s="521"/>
      <c r="B830" s="521"/>
      <c r="C830" s="521"/>
    </row>
    <row r="831" spans="1:3" x14ac:dyDescent="0.25">
      <c r="A831" s="521"/>
      <c r="B831" s="521"/>
      <c r="C831" s="521"/>
    </row>
    <row r="832" spans="1:3" x14ac:dyDescent="0.25">
      <c r="A832" s="521"/>
      <c r="B832" s="521"/>
      <c r="C832" s="521"/>
    </row>
    <row r="833" spans="1:3" x14ac:dyDescent="0.25">
      <c r="A833" s="521"/>
      <c r="B833" s="521"/>
      <c r="C833" s="521"/>
    </row>
    <row r="834" spans="1:3" x14ac:dyDescent="0.25">
      <c r="A834" s="521"/>
      <c r="B834" s="521"/>
      <c r="C834" s="521"/>
    </row>
    <row r="835" spans="1:3" x14ac:dyDescent="0.25">
      <c r="A835" s="521"/>
      <c r="B835" s="521"/>
      <c r="C835" s="521"/>
    </row>
    <row r="836" spans="1:3" x14ac:dyDescent="0.25">
      <c r="A836" s="521"/>
      <c r="B836" s="521"/>
      <c r="C836" s="521"/>
    </row>
    <row r="837" spans="1:3" x14ac:dyDescent="0.25">
      <c r="A837" s="521"/>
      <c r="B837" s="521"/>
      <c r="C837" s="521"/>
    </row>
    <row r="838" spans="1:3" x14ac:dyDescent="0.25">
      <c r="A838" s="521"/>
      <c r="B838" s="521"/>
      <c r="C838" s="521"/>
    </row>
    <row r="839" spans="1:3" x14ac:dyDescent="0.25">
      <c r="A839" s="521"/>
      <c r="B839" s="521"/>
      <c r="C839" s="521"/>
    </row>
    <row r="840" spans="1:3" x14ac:dyDescent="0.25">
      <c r="A840" s="521"/>
      <c r="B840" s="521"/>
      <c r="C840" s="521"/>
    </row>
    <row r="841" spans="1:3" x14ac:dyDescent="0.25">
      <c r="A841" s="521"/>
      <c r="B841" s="521"/>
      <c r="C841" s="521"/>
    </row>
    <row r="842" spans="1:3" x14ac:dyDescent="0.25">
      <c r="A842" s="521"/>
      <c r="B842" s="521"/>
      <c r="C842" s="521"/>
    </row>
    <row r="843" spans="1:3" x14ac:dyDescent="0.25">
      <c r="A843" s="521"/>
      <c r="B843" s="521"/>
      <c r="C843" s="521"/>
    </row>
    <row r="844" spans="1:3" x14ac:dyDescent="0.25">
      <c r="A844" s="521"/>
      <c r="B844" s="521"/>
      <c r="C844" s="521"/>
    </row>
    <row r="845" spans="1:3" x14ac:dyDescent="0.25">
      <c r="A845" s="521"/>
      <c r="B845" s="521"/>
      <c r="C845" s="521"/>
    </row>
    <row r="846" spans="1:3" x14ac:dyDescent="0.25">
      <c r="A846" s="521"/>
      <c r="B846" s="521"/>
      <c r="C846" s="521"/>
    </row>
    <row r="847" spans="1:3" x14ac:dyDescent="0.25">
      <c r="A847" s="521"/>
      <c r="B847" s="521"/>
      <c r="C847" s="521"/>
    </row>
    <row r="848" spans="1:3" x14ac:dyDescent="0.25">
      <c r="A848" s="521"/>
      <c r="B848" s="521"/>
      <c r="C848" s="521"/>
    </row>
    <row r="849" spans="1:3" x14ac:dyDescent="0.25">
      <c r="A849" s="521"/>
      <c r="B849" s="521"/>
      <c r="C849" s="521"/>
    </row>
    <row r="850" spans="1:3" x14ac:dyDescent="0.25">
      <c r="A850" s="521"/>
      <c r="B850" s="521"/>
      <c r="C850" s="521"/>
    </row>
    <row r="851" spans="1:3" x14ac:dyDescent="0.25">
      <c r="A851" s="521"/>
      <c r="B851" s="521"/>
      <c r="C851" s="521"/>
    </row>
    <row r="852" spans="1:3" x14ac:dyDescent="0.25">
      <c r="A852" s="521"/>
      <c r="B852" s="521"/>
      <c r="C852" s="521"/>
    </row>
    <row r="853" spans="1:3" x14ac:dyDescent="0.25">
      <c r="A853" s="521"/>
      <c r="B853" s="521"/>
      <c r="C853" s="521"/>
    </row>
    <row r="854" spans="1:3" x14ac:dyDescent="0.25">
      <c r="A854" s="521"/>
      <c r="B854" s="521"/>
      <c r="C854" s="521"/>
    </row>
    <row r="855" spans="1:3" x14ac:dyDescent="0.25">
      <c r="A855" s="521"/>
      <c r="B855" s="521"/>
      <c r="C855" s="521"/>
    </row>
    <row r="856" spans="1:3" x14ac:dyDescent="0.25">
      <c r="A856" s="521"/>
      <c r="B856" s="521"/>
      <c r="C856" s="521"/>
    </row>
    <row r="857" spans="1:3" x14ac:dyDescent="0.25">
      <c r="A857" s="521"/>
      <c r="B857" s="521"/>
      <c r="C857" s="521"/>
    </row>
    <row r="858" spans="1:3" x14ac:dyDescent="0.25">
      <c r="A858" s="521"/>
      <c r="B858" s="521"/>
      <c r="C858" s="521"/>
    </row>
    <row r="859" spans="1:3" x14ac:dyDescent="0.25">
      <c r="A859" s="521"/>
      <c r="B859" s="521"/>
      <c r="C859" s="521"/>
    </row>
    <row r="860" spans="1:3" x14ac:dyDescent="0.25">
      <c r="A860" s="521"/>
      <c r="B860" s="521"/>
      <c r="C860" s="521"/>
    </row>
    <row r="861" spans="1:3" x14ac:dyDescent="0.25">
      <c r="A861" s="521"/>
      <c r="B861" s="521"/>
      <c r="C861" s="521"/>
    </row>
    <row r="862" spans="1:3" x14ac:dyDescent="0.25">
      <c r="A862" s="521"/>
      <c r="B862" s="521"/>
      <c r="C862" s="521"/>
    </row>
    <row r="863" spans="1:3" x14ac:dyDescent="0.25">
      <c r="A863" s="521"/>
      <c r="B863" s="521"/>
      <c r="C863" s="521"/>
    </row>
    <row r="864" spans="1:3" x14ac:dyDescent="0.25">
      <c r="A864" s="521"/>
      <c r="B864" s="521"/>
      <c r="C864" s="521"/>
    </row>
    <row r="865" spans="1:3" x14ac:dyDescent="0.25">
      <c r="A865" s="521"/>
      <c r="B865" s="521"/>
      <c r="C865" s="521"/>
    </row>
    <row r="866" spans="1:3" x14ac:dyDescent="0.25">
      <c r="A866" s="521"/>
      <c r="B866" s="521"/>
      <c r="C866" s="521"/>
    </row>
    <row r="867" spans="1:3" x14ac:dyDescent="0.25">
      <c r="A867" s="521"/>
      <c r="B867" s="521"/>
      <c r="C867" s="521"/>
    </row>
    <row r="868" spans="1:3" x14ac:dyDescent="0.25">
      <c r="A868" s="521"/>
      <c r="B868" s="521"/>
      <c r="C868" s="521"/>
    </row>
    <row r="869" spans="1:3" x14ac:dyDescent="0.25">
      <c r="A869" s="521"/>
      <c r="B869" s="521"/>
      <c r="C869" s="521"/>
    </row>
    <row r="870" spans="1:3" x14ac:dyDescent="0.25">
      <c r="A870" s="521"/>
      <c r="B870" s="521"/>
      <c r="C870" s="521"/>
    </row>
    <row r="871" spans="1:3" x14ac:dyDescent="0.25">
      <c r="A871" s="521"/>
      <c r="B871" s="521"/>
      <c r="C871" s="521"/>
    </row>
    <row r="872" spans="1:3" x14ac:dyDescent="0.25">
      <c r="A872" s="521"/>
      <c r="B872" s="521"/>
      <c r="C872" s="521"/>
    </row>
    <row r="873" spans="1:3" x14ac:dyDescent="0.25">
      <c r="A873" s="521"/>
      <c r="B873" s="521"/>
      <c r="C873" s="521"/>
    </row>
    <row r="874" spans="1:3" x14ac:dyDescent="0.25">
      <c r="A874" s="521"/>
      <c r="B874" s="521"/>
      <c r="C874" s="521"/>
    </row>
    <row r="875" spans="1:3" x14ac:dyDescent="0.25">
      <c r="A875" s="521"/>
      <c r="B875" s="521"/>
      <c r="C875" s="521"/>
    </row>
    <row r="876" spans="1:3" x14ac:dyDescent="0.25">
      <c r="A876" s="521"/>
      <c r="B876" s="521"/>
      <c r="C876" s="521"/>
    </row>
    <row r="877" spans="1:3" x14ac:dyDescent="0.25">
      <c r="A877" s="521"/>
      <c r="B877" s="521"/>
      <c r="C877" s="521"/>
    </row>
    <row r="878" spans="1:3" x14ac:dyDescent="0.25">
      <c r="A878" s="521"/>
      <c r="B878" s="521"/>
      <c r="C878" s="521"/>
    </row>
    <row r="879" spans="1:3" x14ac:dyDescent="0.25">
      <c r="A879" s="521"/>
      <c r="B879" s="521"/>
      <c r="C879" s="521"/>
    </row>
    <row r="880" spans="1:3" x14ac:dyDescent="0.25">
      <c r="A880" s="521"/>
      <c r="B880" s="521"/>
      <c r="C880" s="521"/>
    </row>
    <row r="881" spans="1:3" x14ac:dyDescent="0.25">
      <c r="A881" s="521"/>
      <c r="B881" s="521"/>
      <c r="C881" s="521"/>
    </row>
    <row r="882" spans="1:3" x14ac:dyDescent="0.25">
      <c r="A882" s="521"/>
      <c r="B882" s="521"/>
      <c r="C882" s="521"/>
    </row>
    <row r="883" spans="1:3" x14ac:dyDescent="0.25">
      <c r="A883" s="521"/>
      <c r="B883" s="521"/>
      <c r="C883" s="521"/>
    </row>
    <row r="884" spans="1:3" x14ac:dyDescent="0.25">
      <c r="A884" s="521"/>
      <c r="B884" s="521"/>
      <c r="C884" s="521"/>
    </row>
    <row r="885" spans="1:3" x14ac:dyDescent="0.25">
      <c r="A885" s="521"/>
      <c r="B885" s="521"/>
      <c r="C885" s="521"/>
    </row>
    <row r="886" spans="1:3" x14ac:dyDescent="0.25">
      <c r="A886" s="521"/>
      <c r="B886" s="521"/>
      <c r="C886" s="521"/>
    </row>
    <row r="887" spans="1:3" x14ac:dyDescent="0.25">
      <c r="A887" s="521"/>
      <c r="B887" s="521"/>
      <c r="C887" s="521"/>
    </row>
    <row r="888" spans="1:3" x14ac:dyDescent="0.25">
      <c r="A888" s="521"/>
      <c r="B888" s="521"/>
      <c r="C888" s="521"/>
    </row>
    <row r="889" spans="1:3" x14ac:dyDescent="0.25">
      <c r="A889" s="521"/>
      <c r="B889" s="521"/>
      <c r="C889" s="521"/>
    </row>
    <row r="890" spans="1:3" x14ac:dyDescent="0.25">
      <c r="A890" s="521"/>
      <c r="B890" s="521"/>
      <c r="C890" s="521"/>
    </row>
    <row r="891" spans="1:3" x14ac:dyDescent="0.25">
      <c r="A891" s="521"/>
      <c r="B891" s="521"/>
      <c r="C891" s="521"/>
    </row>
    <row r="892" spans="1:3" x14ac:dyDescent="0.25">
      <c r="A892" s="521"/>
      <c r="B892" s="521"/>
      <c r="C892" s="521"/>
    </row>
    <row r="893" spans="1:3" x14ac:dyDescent="0.25">
      <c r="A893" s="521"/>
      <c r="B893" s="521"/>
      <c r="C893" s="521"/>
    </row>
    <row r="894" spans="1:3" x14ac:dyDescent="0.25">
      <c r="A894" s="521"/>
      <c r="B894" s="521"/>
      <c r="C894" s="521"/>
    </row>
    <row r="895" spans="1:3" x14ac:dyDescent="0.25">
      <c r="A895" s="521"/>
      <c r="B895" s="521"/>
      <c r="C895" s="521"/>
    </row>
    <row r="896" spans="1:3" x14ac:dyDescent="0.25">
      <c r="A896" s="521"/>
      <c r="B896" s="521"/>
      <c r="C896" s="521"/>
    </row>
    <row r="897" spans="1:3" x14ac:dyDescent="0.25">
      <c r="A897" s="521"/>
      <c r="B897" s="521"/>
      <c r="C897" s="521"/>
    </row>
    <row r="898" spans="1:3" x14ac:dyDescent="0.25">
      <c r="A898" s="521"/>
      <c r="B898" s="521"/>
      <c r="C898" s="521"/>
    </row>
    <row r="899" spans="1:3" x14ac:dyDescent="0.25">
      <c r="A899" s="521"/>
      <c r="B899" s="521"/>
      <c r="C899" s="521"/>
    </row>
    <row r="900" spans="1:3" x14ac:dyDescent="0.25">
      <c r="A900" s="521"/>
      <c r="B900" s="521"/>
      <c r="C900" s="521"/>
    </row>
    <row r="901" spans="1:3" x14ac:dyDescent="0.25">
      <c r="A901" s="521"/>
      <c r="B901" s="521"/>
      <c r="C901" s="521"/>
    </row>
    <row r="902" spans="1:3" x14ac:dyDescent="0.25">
      <c r="A902" s="521"/>
      <c r="B902" s="521"/>
      <c r="C902" s="521"/>
    </row>
    <row r="903" spans="1:3" x14ac:dyDescent="0.25">
      <c r="A903" s="521"/>
      <c r="B903" s="521"/>
      <c r="C903" s="521"/>
    </row>
    <row r="904" spans="1:3" x14ac:dyDescent="0.25">
      <c r="A904" s="521"/>
      <c r="B904" s="521"/>
      <c r="C904" s="521"/>
    </row>
    <row r="905" spans="1:3" x14ac:dyDescent="0.25">
      <c r="A905" s="521"/>
      <c r="B905" s="521"/>
      <c r="C905" s="521"/>
    </row>
    <row r="906" spans="1:3" x14ac:dyDescent="0.25">
      <c r="A906" s="521"/>
      <c r="B906" s="521"/>
      <c r="C906" s="521"/>
    </row>
    <row r="907" spans="1:3" x14ac:dyDescent="0.25">
      <c r="A907" s="521"/>
      <c r="B907" s="521"/>
      <c r="C907" s="521"/>
    </row>
    <row r="908" spans="1:3" x14ac:dyDescent="0.25">
      <c r="A908" s="521"/>
      <c r="B908" s="521"/>
      <c r="C908" s="521"/>
    </row>
    <row r="909" spans="1:3" x14ac:dyDescent="0.25">
      <c r="A909" s="521"/>
      <c r="B909" s="521"/>
      <c r="C909" s="521"/>
    </row>
    <row r="910" spans="1:3" x14ac:dyDescent="0.25">
      <c r="A910" s="521"/>
      <c r="B910" s="521"/>
      <c r="C910" s="521"/>
    </row>
    <row r="911" spans="1:3" x14ac:dyDescent="0.25">
      <c r="A911" s="521"/>
      <c r="B911" s="521"/>
      <c r="C911" s="521"/>
    </row>
    <row r="912" spans="1:3" x14ac:dyDescent="0.25">
      <c r="A912" s="521"/>
      <c r="B912" s="521"/>
      <c r="C912" s="521"/>
    </row>
    <row r="913" spans="1:3" x14ac:dyDescent="0.25">
      <c r="A913" s="521"/>
      <c r="B913" s="521"/>
      <c r="C913" s="521"/>
    </row>
    <row r="914" spans="1:3" x14ac:dyDescent="0.25">
      <c r="A914" s="521"/>
      <c r="B914" s="521"/>
      <c r="C914" s="521"/>
    </row>
    <row r="915" spans="1:3" x14ac:dyDescent="0.25">
      <c r="A915" s="521"/>
      <c r="B915" s="521"/>
      <c r="C915" s="521"/>
    </row>
    <row r="916" spans="1:3" x14ac:dyDescent="0.25">
      <c r="A916" s="521"/>
      <c r="B916" s="521"/>
      <c r="C916" s="521"/>
    </row>
    <row r="917" spans="1:3" x14ac:dyDescent="0.25">
      <c r="A917" s="521"/>
      <c r="B917" s="521"/>
      <c r="C917" s="521"/>
    </row>
    <row r="918" spans="1:3" x14ac:dyDescent="0.25">
      <c r="A918" s="521"/>
      <c r="B918" s="521"/>
      <c r="C918" s="521"/>
    </row>
    <row r="919" spans="1:3" x14ac:dyDescent="0.25">
      <c r="A919" s="521"/>
      <c r="B919" s="521"/>
      <c r="C919" s="521"/>
    </row>
    <row r="920" spans="1:3" x14ac:dyDescent="0.25">
      <c r="A920" s="521"/>
      <c r="B920" s="521"/>
      <c r="C920" s="521"/>
    </row>
    <row r="921" spans="1:3" x14ac:dyDescent="0.25">
      <c r="A921" s="521"/>
      <c r="B921" s="521"/>
      <c r="C921" s="521"/>
    </row>
    <row r="922" spans="1:3" x14ac:dyDescent="0.25">
      <c r="A922" s="521"/>
      <c r="B922" s="521"/>
      <c r="C922" s="521"/>
    </row>
    <row r="923" spans="1:3" x14ac:dyDescent="0.25">
      <c r="A923" s="521"/>
      <c r="B923" s="521"/>
      <c r="C923" s="521"/>
    </row>
    <row r="924" spans="1:3" x14ac:dyDescent="0.25">
      <c r="A924" s="521"/>
      <c r="B924" s="521"/>
      <c r="C924" s="521"/>
    </row>
    <row r="925" spans="1:3" x14ac:dyDescent="0.25">
      <c r="A925" s="521"/>
      <c r="B925" s="521"/>
      <c r="C925" s="521"/>
    </row>
    <row r="926" spans="1:3" x14ac:dyDescent="0.25">
      <c r="A926" s="521"/>
      <c r="B926" s="521"/>
      <c r="C926" s="521"/>
    </row>
    <row r="927" spans="1:3" x14ac:dyDescent="0.25">
      <c r="A927" s="521"/>
      <c r="B927" s="521"/>
      <c r="C927" s="521"/>
    </row>
    <row r="928" spans="1:3" x14ac:dyDescent="0.25">
      <c r="A928" s="521"/>
      <c r="B928" s="521"/>
      <c r="C928" s="521"/>
    </row>
    <row r="929" spans="1:3" x14ac:dyDescent="0.25">
      <c r="A929" s="521"/>
      <c r="B929" s="521"/>
      <c r="C929" s="521"/>
    </row>
    <row r="930" spans="1:3" x14ac:dyDescent="0.25">
      <c r="A930" s="521"/>
      <c r="B930" s="521"/>
      <c r="C930" s="521"/>
    </row>
    <row r="931" spans="1:3" x14ac:dyDescent="0.25">
      <c r="A931" s="521"/>
      <c r="B931" s="521"/>
      <c r="C931" s="521"/>
    </row>
    <row r="932" spans="1:3" x14ac:dyDescent="0.25">
      <c r="A932" s="521"/>
      <c r="B932" s="521"/>
      <c r="C932" s="521"/>
    </row>
    <row r="933" spans="1:3" x14ac:dyDescent="0.25">
      <c r="A933" s="521"/>
      <c r="B933" s="521"/>
      <c r="C933" s="521"/>
    </row>
    <row r="934" spans="1:3" x14ac:dyDescent="0.25">
      <c r="A934" s="521"/>
      <c r="B934" s="521"/>
      <c r="C934" s="521"/>
    </row>
    <row r="935" spans="1:3" x14ac:dyDescent="0.25">
      <c r="A935" s="521"/>
      <c r="B935" s="521"/>
      <c r="C935" s="521"/>
    </row>
    <row r="936" spans="1:3" x14ac:dyDescent="0.25">
      <c r="A936" s="521"/>
      <c r="B936" s="521"/>
      <c r="C936" s="521"/>
    </row>
    <row r="937" spans="1:3" x14ac:dyDescent="0.25">
      <c r="A937" s="521"/>
      <c r="B937" s="521"/>
      <c r="C937" s="521"/>
    </row>
    <row r="938" spans="1:3" x14ac:dyDescent="0.25">
      <c r="A938" s="521"/>
      <c r="B938" s="521"/>
      <c r="C938" s="521"/>
    </row>
    <row r="939" spans="1:3" x14ac:dyDescent="0.25">
      <c r="A939" s="521"/>
      <c r="B939" s="521"/>
      <c r="C939" s="521"/>
    </row>
    <row r="940" spans="1:3" x14ac:dyDescent="0.25">
      <c r="A940" s="521"/>
      <c r="B940" s="521"/>
      <c r="C940" s="521"/>
    </row>
    <row r="941" spans="1:3" x14ac:dyDescent="0.25">
      <c r="A941" s="521"/>
      <c r="B941" s="521"/>
      <c r="C941" s="521"/>
    </row>
    <row r="942" spans="1:3" x14ac:dyDescent="0.25">
      <c r="A942" s="521"/>
      <c r="B942" s="521"/>
      <c r="C942" s="521"/>
    </row>
    <row r="943" spans="1:3" x14ac:dyDescent="0.25">
      <c r="A943" s="521"/>
      <c r="B943" s="521"/>
      <c r="C943" s="521"/>
    </row>
    <row r="944" spans="1:3" x14ac:dyDescent="0.25">
      <c r="A944" s="521"/>
      <c r="B944" s="521"/>
      <c r="C944" s="521"/>
    </row>
    <row r="945" spans="1:3" x14ac:dyDescent="0.25">
      <c r="A945" s="521"/>
      <c r="B945" s="521"/>
      <c r="C945" s="521"/>
    </row>
    <row r="946" spans="1:3" x14ac:dyDescent="0.25">
      <c r="A946" s="521"/>
      <c r="B946" s="521"/>
      <c r="C946" s="521"/>
    </row>
    <row r="947" spans="1:3" x14ac:dyDescent="0.25">
      <c r="A947" s="521"/>
      <c r="B947" s="521"/>
      <c r="C947" s="521"/>
    </row>
    <row r="948" spans="1:3" x14ac:dyDescent="0.25">
      <c r="A948" s="521"/>
      <c r="B948" s="521"/>
      <c r="C948" s="521"/>
    </row>
    <row r="949" spans="1:3" x14ac:dyDescent="0.25">
      <c r="A949" s="521"/>
      <c r="B949" s="521"/>
      <c r="C949" s="521"/>
    </row>
    <row r="950" spans="1:3" x14ac:dyDescent="0.25">
      <c r="A950" s="521"/>
      <c r="B950" s="521"/>
      <c r="C950" s="521"/>
    </row>
    <row r="951" spans="1:3" x14ac:dyDescent="0.25">
      <c r="A951" s="521"/>
      <c r="B951" s="521"/>
      <c r="C951" s="521"/>
    </row>
    <row r="952" spans="1:3" x14ac:dyDescent="0.25">
      <c r="A952" s="521"/>
      <c r="B952" s="521"/>
      <c r="C952" s="521"/>
    </row>
    <row r="953" spans="1:3" x14ac:dyDescent="0.25">
      <c r="A953" s="521"/>
      <c r="B953" s="521"/>
      <c r="C953" s="521"/>
    </row>
    <row r="954" spans="1:3" x14ac:dyDescent="0.25">
      <c r="A954" s="521"/>
      <c r="B954" s="521"/>
      <c r="C954" s="521"/>
    </row>
    <row r="955" spans="1:3" x14ac:dyDescent="0.25">
      <c r="A955" s="521"/>
      <c r="B955" s="521"/>
      <c r="C955" s="521"/>
    </row>
    <row r="956" spans="1:3" x14ac:dyDescent="0.25">
      <c r="A956" s="521"/>
      <c r="B956" s="521"/>
      <c r="C956" s="521"/>
    </row>
    <row r="957" spans="1:3" x14ac:dyDescent="0.25">
      <c r="A957" s="521"/>
      <c r="B957" s="521"/>
      <c r="C957" s="521"/>
    </row>
    <row r="958" spans="1:3" x14ac:dyDescent="0.25">
      <c r="A958" s="521"/>
      <c r="B958" s="521"/>
      <c r="C958" s="521"/>
    </row>
    <row r="959" spans="1:3" x14ac:dyDescent="0.25">
      <c r="A959" s="521"/>
      <c r="B959" s="521"/>
      <c r="C959" s="521"/>
    </row>
    <row r="960" spans="1:3" x14ac:dyDescent="0.25">
      <c r="A960" s="521"/>
      <c r="B960" s="521"/>
      <c r="C960" s="521"/>
    </row>
    <row r="961" spans="1:3" x14ac:dyDescent="0.25">
      <c r="A961" s="521"/>
      <c r="B961" s="521"/>
      <c r="C961" s="521"/>
    </row>
    <row r="962" spans="1:3" x14ac:dyDescent="0.25">
      <c r="A962" s="521"/>
      <c r="B962" s="521"/>
      <c r="C962" s="521"/>
    </row>
    <row r="963" spans="1:3" x14ac:dyDescent="0.25">
      <c r="A963" s="521"/>
      <c r="B963" s="521"/>
      <c r="C963" s="521"/>
    </row>
    <row r="964" spans="1:3" x14ac:dyDescent="0.25">
      <c r="A964" s="521"/>
      <c r="B964" s="521"/>
      <c r="C964" s="521"/>
    </row>
    <row r="965" spans="1:3" x14ac:dyDescent="0.25">
      <c r="A965" s="521"/>
      <c r="B965" s="521"/>
      <c r="C965" s="521"/>
    </row>
    <row r="966" spans="1:3" x14ac:dyDescent="0.25">
      <c r="A966" s="521"/>
      <c r="B966" s="521"/>
      <c r="C966" s="521"/>
    </row>
    <row r="967" spans="1:3" x14ac:dyDescent="0.25">
      <c r="A967" s="521"/>
      <c r="B967" s="521"/>
      <c r="C967" s="521"/>
    </row>
    <row r="968" spans="1:3" x14ac:dyDescent="0.25">
      <c r="A968" s="521"/>
      <c r="B968" s="521"/>
      <c r="C968" s="521"/>
    </row>
    <row r="969" spans="1:3" x14ac:dyDescent="0.25">
      <c r="A969" s="521"/>
      <c r="B969" s="521"/>
      <c r="C969" s="521"/>
    </row>
    <row r="970" spans="1:3" x14ac:dyDescent="0.25">
      <c r="A970" s="521"/>
      <c r="B970" s="521"/>
      <c r="C970" s="521"/>
    </row>
    <row r="971" spans="1:3" x14ac:dyDescent="0.25">
      <c r="A971" s="521"/>
      <c r="B971" s="521"/>
      <c r="C971" s="521"/>
    </row>
    <row r="972" spans="1:3" x14ac:dyDescent="0.25">
      <c r="A972" s="521"/>
      <c r="B972" s="521"/>
      <c r="C972" s="521"/>
    </row>
    <row r="973" spans="1:3" x14ac:dyDescent="0.25">
      <c r="A973" s="521"/>
      <c r="B973" s="521"/>
      <c r="C973" s="521"/>
    </row>
    <row r="974" spans="1:3" x14ac:dyDescent="0.25">
      <c r="A974" s="521"/>
      <c r="B974" s="521"/>
      <c r="C974" s="521"/>
    </row>
    <row r="975" spans="1:3" x14ac:dyDescent="0.25">
      <c r="A975" s="521"/>
      <c r="B975" s="521"/>
      <c r="C975" s="521"/>
    </row>
    <row r="976" spans="1:3" x14ac:dyDescent="0.25">
      <c r="A976" s="521"/>
      <c r="B976" s="521"/>
      <c r="C976" s="521"/>
    </row>
    <row r="977" spans="1:3" x14ac:dyDescent="0.25">
      <c r="A977" s="521"/>
      <c r="B977" s="521"/>
      <c r="C977" s="521"/>
    </row>
    <row r="978" spans="1:3" x14ac:dyDescent="0.25">
      <c r="A978" s="521"/>
      <c r="B978" s="521"/>
      <c r="C978" s="521"/>
    </row>
    <row r="979" spans="1:3" x14ac:dyDescent="0.25">
      <c r="A979" s="521"/>
      <c r="B979" s="521"/>
      <c r="C979" s="521"/>
    </row>
    <row r="980" spans="1:3" x14ac:dyDescent="0.25">
      <c r="A980" s="521"/>
      <c r="B980" s="521"/>
      <c r="C980" s="521"/>
    </row>
    <row r="981" spans="1:3" x14ac:dyDescent="0.25">
      <c r="A981" s="521"/>
      <c r="B981" s="521"/>
      <c r="C981" s="521"/>
    </row>
    <row r="982" spans="1:3" x14ac:dyDescent="0.25">
      <c r="A982" s="521"/>
      <c r="B982" s="521"/>
      <c r="C982" s="521"/>
    </row>
    <row r="983" spans="1:3" x14ac:dyDescent="0.25">
      <c r="A983" s="521"/>
      <c r="B983" s="521"/>
      <c r="C983" s="521"/>
    </row>
    <row r="984" spans="1:3" x14ac:dyDescent="0.25">
      <c r="A984" s="521"/>
      <c r="B984" s="521"/>
      <c r="C984" s="521"/>
    </row>
    <row r="985" spans="1:3" x14ac:dyDescent="0.25">
      <c r="A985" s="521"/>
      <c r="B985" s="521"/>
      <c r="C985" s="521"/>
    </row>
    <row r="986" spans="1:3" x14ac:dyDescent="0.25">
      <c r="A986" s="521"/>
      <c r="B986" s="521"/>
      <c r="C986" s="521"/>
    </row>
    <row r="987" spans="1:3" x14ac:dyDescent="0.25">
      <c r="A987" s="521"/>
      <c r="B987" s="521"/>
      <c r="C987" s="521"/>
    </row>
    <row r="988" spans="1:3" x14ac:dyDescent="0.25">
      <c r="A988" s="521"/>
      <c r="B988" s="521"/>
      <c r="C988" s="521"/>
    </row>
    <row r="989" spans="1:3" x14ac:dyDescent="0.25">
      <c r="A989" s="521"/>
      <c r="B989" s="521"/>
      <c r="C989" s="521"/>
    </row>
    <row r="990" spans="1:3" x14ac:dyDescent="0.25">
      <c r="A990" s="521"/>
      <c r="B990" s="521"/>
      <c r="C990" s="521"/>
    </row>
    <row r="991" spans="1:3" x14ac:dyDescent="0.25">
      <c r="A991" s="521"/>
      <c r="B991" s="521"/>
      <c r="C991" s="521"/>
    </row>
    <row r="992" spans="1:3" x14ac:dyDescent="0.25">
      <c r="A992" s="521"/>
      <c r="B992" s="521"/>
      <c r="C992" s="521"/>
    </row>
    <row r="993" spans="1:3" x14ac:dyDescent="0.25">
      <c r="A993" s="521"/>
      <c r="B993" s="521"/>
      <c r="C993" s="521"/>
    </row>
    <row r="994" spans="1:3" x14ac:dyDescent="0.25">
      <c r="A994" s="521"/>
      <c r="B994" s="521"/>
      <c r="C994" s="521"/>
    </row>
    <row r="995" spans="1:3" x14ac:dyDescent="0.25">
      <c r="A995" s="521"/>
      <c r="B995" s="521"/>
      <c r="C995" s="521"/>
    </row>
    <row r="996" spans="1:3" x14ac:dyDescent="0.25">
      <c r="A996" s="521"/>
      <c r="B996" s="521"/>
      <c r="C996" s="521"/>
    </row>
    <row r="997" spans="1:3" x14ac:dyDescent="0.25">
      <c r="A997" s="521"/>
      <c r="B997" s="521"/>
      <c r="C997" s="521"/>
    </row>
    <row r="998" spans="1:3" x14ac:dyDescent="0.25">
      <c r="A998" s="521"/>
      <c r="B998" s="521"/>
      <c r="C998" s="521"/>
    </row>
    <row r="999" spans="1:3" x14ac:dyDescent="0.25">
      <c r="A999" s="521"/>
      <c r="B999" s="521"/>
      <c r="C999" s="521"/>
    </row>
    <row r="1000" spans="1:3" x14ac:dyDescent="0.25">
      <c r="A1000" s="521"/>
      <c r="B1000" s="521"/>
      <c r="C1000" s="521"/>
    </row>
    <row r="1001" spans="1:3" x14ac:dyDescent="0.25">
      <c r="A1001" s="521"/>
      <c r="B1001" s="521"/>
      <c r="C1001" s="521"/>
    </row>
    <row r="1002" spans="1:3" x14ac:dyDescent="0.25">
      <c r="A1002" s="521"/>
      <c r="B1002" s="521"/>
      <c r="C1002" s="521"/>
    </row>
    <row r="1003" spans="1:3" x14ac:dyDescent="0.25">
      <c r="A1003" s="521"/>
      <c r="B1003" s="521"/>
      <c r="C1003" s="521"/>
    </row>
    <row r="1004" spans="1:3" x14ac:dyDescent="0.25">
      <c r="A1004" s="521"/>
      <c r="B1004" s="521"/>
      <c r="C1004" s="521"/>
    </row>
    <row r="1005" spans="1:3" x14ac:dyDescent="0.25">
      <c r="A1005" s="521"/>
      <c r="B1005" s="521"/>
      <c r="C1005" s="521"/>
    </row>
    <row r="1006" spans="1:3" x14ac:dyDescent="0.25">
      <c r="A1006" s="521"/>
      <c r="B1006" s="521"/>
      <c r="C1006" s="521"/>
    </row>
    <row r="1007" spans="1:3" x14ac:dyDescent="0.25">
      <c r="A1007" s="521"/>
      <c r="B1007" s="521"/>
      <c r="C1007" s="521"/>
    </row>
    <row r="1008" spans="1:3" x14ac:dyDescent="0.25">
      <c r="A1008" s="521"/>
      <c r="B1008" s="521"/>
      <c r="C1008" s="521"/>
    </row>
    <row r="1009" spans="1:3" x14ac:dyDescent="0.25">
      <c r="A1009" s="521"/>
      <c r="B1009" s="521"/>
      <c r="C1009" s="521"/>
    </row>
    <row r="1010" spans="1:3" x14ac:dyDescent="0.25">
      <c r="A1010" s="521"/>
      <c r="B1010" s="521"/>
      <c r="C1010" s="521"/>
    </row>
    <row r="1011" spans="1:3" x14ac:dyDescent="0.25">
      <c r="A1011" s="521"/>
      <c r="B1011" s="521"/>
      <c r="C1011" s="521"/>
    </row>
    <row r="1012" spans="1:3" x14ac:dyDescent="0.25">
      <c r="A1012" s="521"/>
      <c r="B1012" s="521"/>
      <c r="C1012" s="521"/>
    </row>
    <row r="1013" spans="1:3" x14ac:dyDescent="0.25">
      <c r="A1013" s="521"/>
      <c r="B1013" s="521"/>
      <c r="C1013" s="521"/>
    </row>
    <row r="1014" spans="1:3" x14ac:dyDescent="0.25">
      <c r="A1014" s="521"/>
      <c r="B1014" s="521"/>
      <c r="C1014" s="521"/>
    </row>
    <row r="1015" spans="1:3" x14ac:dyDescent="0.25">
      <c r="A1015" s="521"/>
      <c r="B1015" s="521"/>
      <c r="C1015" s="521"/>
    </row>
    <row r="1016" spans="1:3" x14ac:dyDescent="0.25">
      <c r="A1016" s="521"/>
      <c r="B1016" s="521"/>
      <c r="C1016" s="521"/>
    </row>
    <row r="1017" spans="1:3" x14ac:dyDescent="0.25">
      <c r="A1017" s="521"/>
      <c r="B1017" s="521"/>
      <c r="C1017" s="521"/>
    </row>
    <row r="1018" spans="1:3" x14ac:dyDescent="0.25">
      <c r="A1018" s="521"/>
      <c r="B1018" s="521"/>
      <c r="C1018" s="521"/>
    </row>
    <row r="1019" spans="1:3" x14ac:dyDescent="0.25">
      <c r="A1019" s="521"/>
      <c r="B1019" s="521"/>
      <c r="C1019" s="521"/>
    </row>
    <row r="1020" spans="1:3" x14ac:dyDescent="0.25">
      <c r="A1020" s="521"/>
      <c r="B1020" s="521"/>
      <c r="C1020" s="521"/>
    </row>
    <row r="1021" spans="1:3" x14ac:dyDescent="0.25">
      <c r="A1021" s="521"/>
      <c r="B1021" s="521"/>
      <c r="C1021" s="521"/>
    </row>
    <row r="1022" spans="1:3" x14ac:dyDescent="0.25">
      <c r="A1022" s="521"/>
      <c r="B1022" s="521"/>
      <c r="C1022" s="521"/>
    </row>
    <row r="1023" spans="1:3" x14ac:dyDescent="0.25">
      <c r="A1023" s="521"/>
      <c r="B1023" s="521"/>
      <c r="C1023" s="521"/>
    </row>
    <row r="1024" spans="1:3" x14ac:dyDescent="0.25">
      <c r="A1024" s="521"/>
      <c r="B1024" s="521"/>
      <c r="C1024" s="521"/>
    </row>
    <row r="1025" spans="1:3" x14ac:dyDescent="0.25">
      <c r="A1025" s="521"/>
      <c r="B1025" s="521"/>
      <c r="C1025" s="521"/>
    </row>
    <row r="1026" spans="1:3" x14ac:dyDescent="0.25">
      <c r="A1026" s="521"/>
      <c r="B1026" s="521"/>
      <c r="C1026" s="521"/>
    </row>
    <row r="1027" spans="1:3" x14ac:dyDescent="0.25">
      <c r="A1027" s="521"/>
      <c r="B1027" s="521"/>
      <c r="C1027" s="521"/>
    </row>
    <row r="1028" spans="1:3" x14ac:dyDescent="0.25">
      <c r="A1028" s="521"/>
      <c r="B1028" s="521"/>
      <c r="C1028" s="521"/>
    </row>
    <row r="1029" spans="1:3" x14ac:dyDescent="0.25">
      <c r="A1029" s="521"/>
      <c r="B1029" s="521"/>
      <c r="C1029" s="521"/>
    </row>
    <row r="1030" spans="1:3" x14ac:dyDescent="0.25">
      <c r="A1030" s="521"/>
      <c r="B1030" s="521"/>
      <c r="C1030" s="521"/>
    </row>
    <row r="1031" spans="1:3" x14ac:dyDescent="0.25">
      <c r="A1031" s="521"/>
      <c r="B1031" s="521"/>
      <c r="C1031" s="521"/>
    </row>
    <row r="1032" spans="1:3" x14ac:dyDescent="0.25">
      <c r="A1032" s="521"/>
      <c r="B1032" s="521"/>
      <c r="C1032" s="521"/>
    </row>
    <row r="1033" spans="1:3" x14ac:dyDescent="0.25">
      <c r="A1033" s="521"/>
      <c r="B1033" s="521"/>
      <c r="C1033" s="521"/>
    </row>
    <row r="1034" spans="1:3" x14ac:dyDescent="0.25">
      <c r="A1034" s="521"/>
      <c r="B1034" s="521"/>
      <c r="C1034" s="521"/>
    </row>
    <row r="1035" spans="1:3" x14ac:dyDescent="0.25">
      <c r="A1035" s="521"/>
      <c r="B1035" s="521"/>
      <c r="C1035" s="521"/>
    </row>
    <row r="1036" spans="1:3" x14ac:dyDescent="0.25">
      <c r="A1036" s="521"/>
      <c r="B1036" s="521"/>
      <c r="C1036" s="521"/>
    </row>
    <row r="1037" spans="1:3" x14ac:dyDescent="0.25">
      <c r="A1037" s="521"/>
      <c r="B1037" s="521"/>
      <c r="C1037" s="521"/>
    </row>
    <row r="1038" spans="1:3" x14ac:dyDescent="0.25">
      <c r="A1038" s="521"/>
      <c r="B1038" s="521"/>
      <c r="C1038" s="521"/>
    </row>
    <row r="1039" spans="1:3" x14ac:dyDescent="0.25">
      <c r="A1039" s="521"/>
      <c r="B1039" s="521"/>
      <c r="C1039" s="521"/>
    </row>
    <row r="1040" spans="1:3" x14ac:dyDescent="0.25">
      <c r="A1040" s="521"/>
      <c r="B1040" s="521"/>
      <c r="C1040" s="521"/>
    </row>
    <row r="1041" spans="1:3" x14ac:dyDescent="0.25">
      <c r="A1041" s="521"/>
      <c r="B1041" s="521"/>
      <c r="C1041" s="521"/>
    </row>
    <row r="1042" spans="1:3" x14ac:dyDescent="0.25">
      <c r="A1042" s="521"/>
      <c r="B1042" s="521"/>
      <c r="C1042" s="521"/>
    </row>
    <row r="1043" spans="1:3" x14ac:dyDescent="0.25">
      <c r="A1043" s="521"/>
      <c r="B1043" s="521"/>
      <c r="C1043" s="521"/>
    </row>
    <row r="1044" spans="1:3" x14ac:dyDescent="0.25">
      <c r="A1044" s="521"/>
      <c r="B1044" s="521"/>
      <c r="C1044" s="521"/>
    </row>
    <row r="1045" spans="1:3" x14ac:dyDescent="0.25">
      <c r="A1045" s="521"/>
      <c r="B1045" s="521"/>
      <c r="C1045" s="521"/>
    </row>
    <row r="1046" spans="1:3" x14ac:dyDescent="0.25">
      <c r="A1046" s="521"/>
      <c r="B1046" s="521"/>
      <c r="C1046" s="521"/>
    </row>
    <row r="1047" spans="1:3" x14ac:dyDescent="0.25">
      <c r="A1047" s="521"/>
      <c r="B1047" s="521"/>
      <c r="C1047" s="521"/>
    </row>
    <row r="1048" spans="1:3" x14ac:dyDescent="0.25">
      <c r="A1048" s="521"/>
      <c r="B1048" s="521"/>
      <c r="C1048" s="521"/>
    </row>
    <row r="1049" spans="1:3" x14ac:dyDescent="0.25">
      <c r="A1049" s="521"/>
      <c r="B1049" s="521"/>
      <c r="C1049" s="521"/>
    </row>
    <row r="1050" spans="1:3" x14ac:dyDescent="0.25">
      <c r="A1050" s="521"/>
      <c r="B1050" s="521"/>
      <c r="C1050" s="521"/>
    </row>
    <row r="1051" spans="1:3" x14ac:dyDescent="0.25">
      <c r="A1051" s="521"/>
      <c r="B1051" s="521"/>
      <c r="C1051" s="521"/>
    </row>
    <row r="1052" spans="1:3" x14ac:dyDescent="0.25">
      <c r="A1052" s="521"/>
      <c r="B1052" s="521"/>
      <c r="C1052" s="521"/>
    </row>
    <row r="1053" spans="1:3" x14ac:dyDescent="0.25">
      <c r="A1053" s="521"/>
      <c r="B1053" s="521"/>
      <c r="C1053" s="521"/>
    </row>
    <row r="1054" spans="1:3" x14ac:dyDescent="0.25">
      <c r="A1054" s="521"/>
      <c r="B1054" s="521"/>
      <c r="C1054" s="521"/>
    </row>
    <row r="1055" spans="1:3" x14ac:dyDescent="0.25">
      <c r="A1055" s="521"/>
      <c r="B1055" s="521"/>
      <c r="C1055" s="521"/>
    </row>
    <row r="1056" spans="1:3" x14ac:dyDescent="0.25">
      <c r="A1056" s="521"/>
      <c r="B1056" s="521"/>
      <c r="C1056" s="521"/>
    </row>
    <row r="1057" spans="1:3" x14ac:dyDescent="0.25">
      <c r="A1057" s="521"/>
      <c r="B1057" s="521"/>
      <c r="C1057" s="521"/>
    </row>
    <row r="1058" spans="1:3" x14ac:dyDescent="0.25">
      <c r="A1058" s="521"/>
      <c r="B1058" s="521"/>
      <c r="C1058" s="521"/>
    </row>
    <row r="1059" spans="1:3" x14ac:dyDescent="0.25">
      <c r="A1059" s="521"/>
      <c r="B1059" s="521"/>
      <c r="C1059" s="521"/>
    </row>
    <row r="1060" spans="1:3" x14ac:dyDescent="0.25">
      <c r="A1060" s="521"/>
      <c r="B1060" s="521"/>
      <c r="C1060" s="521"/>
    </row>
    <row r="1061" spans="1:3" x14ac:dyDescent="0.25">
      <c r="A1061" s="521"/>
      <c r="B1061" s="521"/>
      <c r="C1061" s="521"/>
    </row>
    <row r="1062" spans="1:3" x14ac:dyDescent="0.25">
      <c r="A1062" s="521"/>
      <c r="B1062" s="521"/>
      <c r="C1062" s="521"/>
    </row>
    <row r="1063" spans="1:3" x14ac:dyDescent="0.25">
      <c r="A1063" s="521"/>
      <c r="B1063" s="521"/>
      <c r="C1063" s="521"/>
    </row>
    <row r="1064" spans="1:3" x14ac:dyDescent="0.25">
      <c r="A1064" s="521"/>
      <c r="B1064" s="521"/>
      <c r="C1064" s="521"/>
    </row>
    <row r="1065" spans="1:3" x14ac:dyDescent="0.25">
      <c r="A1065" s="521"/>
      <c r="B1065" s="521"/>
      <c r="C1065" s="521"/>
    </row>
    <row r="1066" spans="1:3" x14ac:dyDescent="0.25">
      <c r="A1066" s="521"/>
      <c r="B1066" s="521"/>
      <c r="C1066" s="521"/>
    </row>
    <row r="1067" spans="1:3" x14ac:dyDescent="0.25">
      <c r="A1067" s="521"/>
      <c r="B1067" s="521"/>
      <c r="C1067" s="521"/>
    </row>
    <row r="1068" spans="1:3" x14ac:dyDescent="0.25">
      <c r="A1068" s="521"/>
      <c r="B1068" s="521"/>
      <c r="C1068" s="521"/>
    </row>
    <row r="1069" spans="1:3" x14ac:dyDescent="0.25">
      <c r="A1069" s="521"/>
      <c r="B1069" s="521"/>
      <c r="C1069" s="521"/>
    </row>
    <row r="1070" spans="1:3" x14ac:dyDescent="0.25">
      <c r="A1070" s="521"/>
      <c r="B1070" s="521"/>
      <c r="C1070" s="521"/>
    </row>
    <row r="1071" spans="1:3" x14ac:dyDescent="0.25">
      <c r="A1071" s="521"/>
      <c r="B1071" s="521"/>
      <c r="C1071" s="521"/>
    </row>
    <row r="1072" spans="1:3" x14ac:dyDescent="0.25">
      <c r="A1072" s="521"/>
      <c r="B1072" s="521"/>
      <c r="C1072" s="521"/>
    </row>
    <row r="1073" spans="1:3" x14ac:dyDescent="0.25">
      <c r="A1073" s="521"/>
      <c r="B1073" s="521"/>
      <c r="C1073" s="521"/>
    </row>
    <row r="1074" spans="1:3" x14ac:dyDescent="0.25">
      <c r="A1074" s="521"/>
      <c r="B1074" s="521"/>
      <c r="C1074" s="521"/>
    </row>
    <row r="1075" spans="1:3" x14ac:dyDescent="0.25">
      <c r="A1075" s="521"/>
      <c r="B1075" s="521"/>
      <c r="C1075" s="521"/>
    </row>
    <row r="1076" spans="1:3" x14ac:dyDescent="0.25">
      <c r="A1076" s="521"/>
      <c r="B1076" s="521"/>
      <c r="C1076" s="521"/>
    </row>
    <row r="1077" spans="1:3" x14ac:dyDescent="0.25">
      <c r="A1077" s="521"/>
      <c r="B1077" s="521"/>
      <c r="C1077" s="521"/>
    </row>
    <row r="1078" spans="1:3" x14ac:dyDescent="0.25">
      <c r="A1078" s="521"/>
      <c r="B1078" s="521"/>
      <c r="C1078" s="521"/>
    </row>
    <row r="1079" spans="1:3" x14ac:dyDescent="0.25">
      <c r="A1079" s="521"/>
      <c r="B1079" s="521"/>
      <c r="C1079" s="521"/>
    </row>
    <row r="1080" spans="1:3" x14ac:dyDescent="0.25">
      <c r="A1080" s="521"/>
      <c r="B1080" s="521"/>
      <c r="C1080" s="521"/>
    </row>
    <row r="1081" spans="1:3" x14ac:dyDescent="0.25">
      <c r="A1081" s="521"/>
      <c r="B1081" s="521"/>
      <c r="C1081" s="521"/>
    </row>
    <row r="1082" spans="1:3" x14ac:dyDescent="0.25">
      <c r="A1082" s="521"/>
      <c r="B1082" s="521"/>
      <c r="C1082" s="521"/>
    </row>
    <row r="1083" spans="1:3" x14ac:dyDescent="0.25">
      <c r="A1083" s="521"/>
      <c r="B1083" s="521"/>
      <c r="C1083" s="521"/>
    </row>
    <row r="1084" spans="1:3" x14ac:dyDescent="0.25">
      <c r="A1084" s="521"/>
      <c r="B1084" s="521"/>
      <c r="C1084" s="521"/>
    </row>
    <row r="1085" spans="1:3" x14ac:dyDescent="0.25">
      <c r="A1085" s="521"/>
      <c r="B1085" s="521"/>
      <c r="C1085" s="521"/>
    </row>
    <row r="1086" spans="1:3" x14ac:dyDescent="0.25">
      <c r="A1086" s="521"/>
      <c r="B1086" s="521"/>
      <c r="C1086" s="521"/>
    </row>
    <row r="1087" spans="1:3" x14ac:dyDescent="0.25">
      <c r="A1087" s="521"/>
      <c r="B1087" s="521"/>
      <c r="C1087" s="521"/>
    </row>
    <row r="1088" spans="1:3" x14ac:dyDescent="0.25">
      <c r="A1088" s="521"/>
      <c r="B1088" s="521"/>
      <c r="C1088" s="521"/>
    </row>
    <row r="1089" spans="1:3" x14ac:dyDescent="0.25">
      <c r="A1089" s="521"/>
      <c r="B1089" s="521"/>
      <c r="C1089" s="521"/>
    </row>
    <row r="1090" spans="1:3" x14ac:dyDescent="0.25">
      <c r="A1090" s="521"/>
      <c r="B1090" s="521"/>
      <c r="C1090" s="521"/>
    </row>
    <row r="1091" spans="1:3" x14ac:dyDescent="0.25">
      <c r="A1091" s="521"/>
      <c r="B1091" s="521"/>
      <c r="C1091" s="521"/>
    </row>
    <row r="1092" spans="1:3" x14ac:dyDescent="0.25">
      <c r="A1092" s="521"/>
      <c r="B1092" s="521"/>
      <c r="C1092" s="521"/>
    </row>
    <row r="1093" spans="1:3" x14ac:dyDescent="0.25">
      <c r="A1093" s="521"/>
      <c r="B1093" s="521"/>
      <c r="C1093" s="521"/>
    </row>
    <row r="1094" spans="1:3" x14ac:dyDescent="0.25">
      <c r="A1094" s="521"/>
      <c r="B1094" s="521"/>
      <c r="C1094" s="521"/>
    </row>
    <row r="1095" spans="1:3" x14ac:dyDescent="0.25">
      <c r="A1095" s="521"/>
      <c r="B1095" s="521"/>
      <c r="C1095" s="521"/>
    </row>
    <row r="1096" spans="1:3" x14ac:dyDescent="0.25">
      <c r="A1096" s="521"/>
      <c r="B1096" s="521"/>
      <c r="C1096" s="521"/>
    </row>
    <row r="1097" spans="1:3" x14ac:dyDescent="0.25">
      <c r="A1097" s="521"/>
      <c r="B1097" s="521"/>
      <c r="C1097" s="521"/>
    </row>
    <row r="1098" spans="1:3" x14ac:dyDescent="0.25">
      <c r="A1098" s="521"/>
      <c r="B1098" s="521"/>
      <c r="C1098" s="521"/>
    </row>
    <row r="1099" spans="1:3" x14ac:dyDescent="0.25">
      <c r="A1099" s="521"/>
      <c r="B1099" s="521"/>
      <c r="C1099" s="521"/>
    </row>
    <row r="1100" spans="1:3" x14ac:dyDescent="0.25">
      <c r="A1100" s="521"/>
      <c r="B1100" s="521"/>
      <c r="C1100" s="521"/>
    </row>
  </sheetData>
  <sheetProtection algorithmName="SHA-512" hashValue="idiz3Q/ny0b1hagU4S+RL4rDnrn0wg/TbFtNAkmj4tgmEeVNWQXKNbM6X84KeFFXVd+JhiUUEz7H2nmWF1Nlhw==" saltValue="JdhcMWi++4IKUoC1GP618g==" spinCount="100000" sheet="1" objects="1" scenarios="1" selectLockedCells="1"/>
  <protectedRanges>
    <protectedRange algorithmName="SHA-512" hashValue="EcsFZ/YbCNBP2RgF/8G3bBMOSbeYNf2OCQPvfzeaJIYP+MSPa05EqpxoHAq96Zhe0oG13kTHoBv0BNb23IMfGA==" saltValue="YAdFtntK023tBgKAZ6Um6g==" spinCount="100000" sqref="A2:E6" name="Range2" securityDescriptor="O:WDG:WDD:(A;;CC;;;S-1-5-21-3029572067-2639932210-3291417164-6435)"/>
    <protectedRange sqref="A1:XFD1048576" name="Range1" securityDescriptor="O:WDG:WDD:(A;;CC;;;S-1-5-21-3029572067-2639932210-3291417164-6435)"/>
  </protectedRanges>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41"/>
  <sheetViews>
    <sheetView workbookViewId="0">
      <selection activeCell="B8" sqref="B8"/>
    </sheetView>
  </sheetViews>
  <sheetFormatPr defaultRowHeight="15" x14ac:dyDescent="0.2"/>
  <cols>
    <col min="1" max="1" width="44.85546875" style="527" customWidth="1"/>
    <col min="2" max="2" width="35.7109375" style="555" customWidth="1"/>
    <col min="3" max="3" width="35.7109375" style="556" customWidth="1"/>
    <col min="4" max="4" width="35.85546875" style="555" customWidth="1"/>
    <col min="5" max="5" width="35.7109375" style="556" customWidth="1"/>
    <col min="6" max="6" width="35.85546875" style="555" customWidth="1"/>
    <col min="7" max="16384" width="9.140625" style="527"/>
  </cols>
  <sheetData>
    <row r="1" spans="1:6" ht="20.25" x14ac:dyDescent="0.3">
      <c r="A1" s="822" t="s">
        <v>799</v>
      </c>
      <c r="B1" s="822"/>
      <c r="C1" s="822"/>
      <c r="D1" s="822"/>
      <c r="E1" s="822"/>
      <c r="F1" s="822"/>
    </row>
    <row r="2" spans="1:6" ht="18" x14ac:dyDescent="0.25">
      <c r="A2" s="823" t="s">
        <v>800</v>
      </c>
      <c r="B2" s="823"/>
      <c r="C2" s="823"/>
      <c r="D2" s="823"/>
      <c r="E2" s="823"/>
      <c r="F2" s="823"/>
    </row>
    <row r="3" spans="1:6" ht="18" x14ac:dyDescent="0.25">
      <c r="A3" s="824" t="s">
        <v>801</v>
      </c>
      <c r="B3" s="824"/>
      <c r="C3" s="824"/>
      <c r="D3" s="824"/>
      <c r="E3" s="824"/>
      <c r="F3" s="824"/>
    </row>
    <row r="4" spans="1:6" s="531" customFormat="1" ht="15.75" x14ac:dyDescent="0.25">
      <c r="A4" s="528" t="s">
        <v>802</v>
      </c>
      <c r="B4" s="529">
        <v>1</v>
      </c>
      <c r="C4" s="530">
        <v>2</v>
      </c>
      <c r="D4" s="529">
        <v>3</v>
      </c>
      <c r="E4" s="530">
        <v>4</v>
      </c>
      <c r="F4" s="529">
        <v>5</v>
      </c>
    </row>
    <row r="5" spans="1:6" x14ac:dyDescent="0.2">
      <c r="A5" s="532" t="s">
        <v>803</v>
      </c>
      <c r="B5" s="533"/>
      <c r="C5" s="534"/>
      <c r="D5" s="533"/>
      <c r="E5" s="534"/>
      <c r="F5" s="533"/>
    </row>
    <row r="6" spans="1:6" x14ac:dyDescent="0.2">
      <c r="A6" s="532" t="s">
        <v>804</v>
      </c>
      <c r="B6" s="533"/>
      <c r="C6" s="534"/>
      <c r="D6" s="533"/>
      <c r="E6" s="534"/>
      <c r="F6" s="533"/>
    </row>
    <row r="7" spans="1:6" x14ac:dyDescent="0.2">
      <c r="A7" s="532" t="s">
        <v>1030</v>
      </c>
      <c r="B7" s="533"/>
      <c r="C7" s="534"/>
      <c r="D7" s="533"/>
      <c r="E7" s="534"/>
      <c r="F7" s="533"/>
    </row>
    <row r="8" spans="1:6" x14ac:dyDescent="0.2">
      <c r="A8" s="532" t="s">
        <v>805</v>
      </c>
      <c r="B8" s="533"/>
      <c r="C8" s="534"/>
      <c r="D8" s="533"/>
      <c r="E8" s="534"/>
      <c r="F8" s="533"/>
    </row>
    <row r="9" spans="1:6" ht="30" x14ac:dyDescent="0.2">
      <c r="A9" s="535" t="s">
        <v>806</v>
      </c>
      <c r="B9" s="533"/>
      <c r="C9" s="534"/>
      <c r="D9" s="533"/>
      <c r="E9" s="534"/>
      <c r="F9" s="533"/>
    </row>
    <row r="10" spans="1:6" x14ac:dyDescent="0.2">
      <c r="A10" s="532"/>
      <c r="B10" s="536"/>
      <c r="C10" s="537"/>
      <c r="D10" s="536"/>
      <c r="E10" s="537"/>
      <c r="F10" s="536"/>
    </row>
    <row r="11" spans="1:6" ht="18" x14ac:dyDescent="0.25">
      <c r="A11" s="825" t="s">
        <v>807</v>
      </c>
      <c r="B11" s="825"/>
      <c r="C11" s="825"/>
      <c r="D11" s="825"/>
      <c r="E11" s="825"/>
      <c r="F11" s="825"/>
    </row>
    <row r="12" spans="1:6" ht="47.25" x14ac:dyDescent="0.25">
      <c r="A12" s="538" t="s">
        <v>387</v>
      </c>
      <c r="B12" s="539"/>
      <c r="C12" s="540"/>
      <c r="D12" s="539"/>
      <c r="E12" s="540"/>
      <c r="F12" s="539"/>
    </row>
    <row r="13" spans="1:6" ht="31.5" x14ac:dyDescent="0.25">
      <c r="A13" s="538" t="s">
        <v>514</v>
      </c>
      <c r="B13" s="539"/>
      <c r="C13" s="540"/>
      <c r="D13" s="539"/>
      <c r="E13" s="540"/>
      <c r="F13" s="539"/>
    </row>
    <row r="14" spans="1:6" ht="15.75" x14ac:dyDescent="0.25">
      <c r="A14" s="538" t="s">
        <v>358</v>
      </c>
      <c r="B14" s="541">
        <f>'Sheet A'!I130</f>
        <v>0</v>
      </c>
      <c r="C14" s="542">
        <f>B14</f>
        <v>0</v>
      </c>
      <c r="D14" s="541">
        <f>C14</f>
        <v>0</v>
      </c>
      <c r="E14" s="542">
        <f>D14</f>
        <v>0</v>
      </c>
      <c r="F14" s="541">
        <f>E14</f>
        <v>0</v>
      </c>
    </row>
    <row r="15" spans="1:6" ht="15.75" x14ac:dyDescent="0.25">
      <c r="A15" s="538" t="s">
        <v>507</v>
      </c>
      <c r="B15" s="539"/>
      <c r="C15" s="540"/>
      <c r="D15" s="539"/>
      <c r="E15" s="540"/>
      <c r="F15" s="539"/>
    </row>
    <row r="16" spans="1:6" ht="15.75" x14ac:dyDescent="0.25">
      <c r="A16" s="538" t="s">
        <v>354</v>
      </c>
      <c r="B16" s="539"/>
      <c r="C16" s="540"/>
      <c r="D16" s="539"/>
      <c r="E16" s="540"/>
      <c r="F16" s="539"/>
    </row>
    <row r="17" spans="1:7" ht="15.75" x14ac:dyDescent="0.25">
      <c r="A17" s="538" t="s">
        <v>355</v>
      </c>
      <c r="B17" s="539"/>
      <c r="C17" s="540"/>
      <c r="D17" s="539"/>
      <c r="E17" s="540"/>
      <c r="F17" s="539"/>
    </row>
    <row r="18" spans="1:7" ht="15.75" x14ac:dyDescent="0.25">
      <c r="A18" s="538" t="s">
        <v>356</v>
      </c>
      <c r="B18" s="539"/>
      <c r="C18" s="540"/>
      <c r="D18" s="539"/>
      <c r="E18" s="540"/>
      <c r="F18" s="539"/>
    </row>
    <row r="19" spans="1:7" ht="15.75" x14ac:dyDescent="0.25">
      <c r="A19" s="538" t="s">
        <v>515</v>
      </c>
      <c r="B19" s="539"/>
      <c r="C19" s="540"/>
      <c r="D19" s="539"/>
      <c r="E19" s="540"/>
      <c r="F19" s="539"/>
    </row>
    <row r="20" spans="1:7" ht="15.75" x14ac:dyDescent="0.25">
      <c r="A20" s="538" t="s">
        <v>704</v>
      </c>
      <c r="B20" s="539"/>
      <c r="C20" s="540"/>
      <c r="D20" s="539"/>
      <c r="E20" s="540"/>
      <c r="F20" s="539"/>
    </row>
    <row r="21" spans="1:7" ht="15.75" x14ac:dyDescent="0.25">
      <c r="A21" s="538" t="s">
        <v>359</v>
      </c>
      <c r="B21" s="539"/>
      <c r="C21" s="540"/>
      <c r="D21" s="539"/>
      <c r="E21" s="540"/>
      <c r="F21" s="539"/>
    </row>
    <row r="22" spans="1:7" ht="15.75" x14ac:dyDescent="0.25">
      <c r="A22" s="538" t="s">
        <v>357</v>
      </c>
      <c r="B22" s="539"/>
      <c r="C22" s="540"/>
      <c r="D22" s="539"/>
      <c r="E22" s="540"/>
      <c r="F22" s="539"/>
    </row>
    <row r="23" spans="1:7" ht="15.75" x14ac:dyDescent="0.25">
      <c r="A23" s="538" t="s">
        <v>444</v>
      </c>
      <c r="B23" s="539"/>
      <c r="C23" s="540"/>
      <c r="D23" s="539"/>
      <c r="E23" s="540"/>
      <c r="F23" s="539"/>
    </row>
    <row r="24" spans="1:7" ht="15.75" x14ac:dyDescent="0.25">
      <c r="A24" s="538" t="s">
        <v>445</v>
      </c>
      <c r="B24" s="539"/>
      <c r="C24" s="540"/>
      <c r="D24" s="539"/>
      <c r="E24" s="540"/>
      <c r="F24" s="539"/>
    </row>
    <row r="25" spans="1:7" ht="15.75" x14ac:dyDescent="0.25">
      <c r="A25" s="538" t="s">
        <v>363</v>
      </c>
      <c r="B25" s="541">
        <f>'Sheet A'!I258</f>
        <v>0</v>
      </c>
      <c r="C25" s="542">
        <f t="shared" ref="C25:F28" si="0">B25</f>
        <v>0</v>
      </c>
      <c r="D25" s="541">
        <f t="shared" si="0"/>
        <v>0</v>
      </c>
      <c r="E25" s="542">
        <f t="shared" si="0"/>
        <v>0</v>
      </c>
      <c r="F25" s="541">
        <f t="shared" si="0"/>
        <v>0</v>
      </c>
    </row>
    <row r="26" spans="1:7" ht="31.5" x14ac:dyDescent="0.25">
      <c r="A26" s="538" t="s">
        <v>364</v>
      </c>
      <c r="B26" s="541">
        <f>'Sheet A'!I276</f>
        <v>0</v>
      </c>
      <c r="C26" s="542">
        <f t="shared" si="0"/>
        <v>0</v>
      </c>
      <c r="D26" s="541">
        <f t="shared" si="0"/>
        <v>0</v>
      </c>
      <c r="E26" s="542">
        <f t="shared" si="0"/>
        <v>0</v>
      </c>
      <c r="F26" s="541">
        <f t="shared" si="0"/>
        <v>0</v>
      </c>
    </row>
    <row r="27" spans="1:7" ht="31.5" x14ac:dyDescent="0.25">
      <c r="A27" s="538" t="s">
        <v>808</v>
      </c>
      <c r="B27" s="541">
        <f>'Sheet A'!I294</f>
        <v>0</v>
      </c>
      <c r="C27" s="542">
        <f t="shared" si="0"/>
        <v>0</v>
      </c>
      <c r="D27" s="541">
        <f t="shared" si="0"/>
        <v>0</v>
      </c>
      <c r="E27" s="542">
        <f t="shared" si="0"/>
        <v>0</v>
      </c>
      <c r="F27" s="541">
        <f t="shared" si="0"/>
        <v>0</v>
      </c>
    </row>
    <row r="28" spans="1:7" ht="15.75" x14ac:dyDescent="0.25">
      <c r="A28" s="538" t="s">
        <v>809</v>
      </c>
      <c r="B28" s="543">
        <f>'Sheet A'!G312</f>
        <v>0</v>
      </c>
      <c r="C28" s="544">
        <f t="shared" si="0"/>
        <v>0</v>
      </c>
      <c r="D28" s="543">
        <f t="shared" si="0"/>
        <v>0</v>
      </c>
      <c r="E28" s="544">
        <f t="shared" si="0"/>
        <v>0</v>
      </c>
      <c r="F28" s="543">
        <f t="shared" si="0"/>
        <v>0</v>
      </c>
    </row>
    <row r="29" spans="1:7" s="548" customFormat="1" ht="16.5" thickBot="1" x14ac:dyDescent="0.3">
      <c r="A29" s="545" t="s">
        <v>775</v>
      </c>
      <c r="B29" s="546"/>
      <c r="C29" s="547"/>
      <c r="D29" s="546"/>
      <c r="E29" s="547"/>
      <c r="F29" s="546"/>
    </row>
    <row r="30" spans="1:7" s="548" customFormat="1" ht="15.75" x14ac:dyDescent="0.25">
      <c r="A30" s="549" t="s">
        <v>776</v>
      </c>
      <c r="B30" s="550">
        <f>SUM(B12:B29)</f>
        <v>0</v>
      </c>
      <c r="C30" s="551">
        <f>SUM(C12:C29)</f>
        <v>0</v>
      </c>
      <c r="D30" s="550">
        <f>SUM(D12:D29)</f>
        <v>0</v>
      </c>
      <c r="E30" s="551">
        <f>SUM(E12:E29)</f>
        <v>0</v>
      </c>
      <c r="F30" s="550">
        <f>SUM(F12:F29)</f>
        <v>0</v>
      </c>
      <c r="G30" s="552"/>
    </row>
    <row r="31" spans="1:7" s="554" customFormat="1" x14ac:dyDescent="0.2">
      <c r="A31" s="553"/>
      <c r="B31" s="553"/>
      <c r="C31" s="553"/>
      <c r="D31" s="553"/>
      <c r="E31" s="553"/>
      <c r="F31" s="553"/>
    </row>
    <row r="32" spans="1:7" ht="15.75" x14ac:dyDescent="0.25">
      <c r="A32" s="538"/>
      <c r="B32" s="536"/>
      <c r="C32" s="537"/>
      <c r="D32" s="536"/>
      <c r="E32" s="537"/>
      <c r="F32" s="536"/>
    </row>
    <row r="33" spans="1:6" x14ac:dyDescent="0.2">
      <c r="A33" s="826" t="s">
        <v>810</v>
      </c>
      <c r="B33" s="829"/>
      <c r="C33" s="832"/>
      <c r="D33" s="829"/>
      <c r="E33" s="832"/>
      <c r="F33" s="829"/>
    </row>
    <row r="34" spans="1:6" x14ac:dyDescent="0.2">
      <c r="A34" s="827"/>
      <c r="B34" s="830"/>
      <c r="C34" s="833"/>
      <c r="D34" s="830"/>
      <c r="E34" s="833"/>
      <c r="F34" s="830"/>
    </row>
    <row r="35" spans="1:6" x14ac:dyDescent="0.2">
      <c r="A35" s="827"/>
      <c r="B35" s="830"/>
      <c r="C35" s="833"/>
      <c r="D35" s="830"/>
      <c r="E35" s="833"/>
      <c r="F35" s="830"/>
    </row>
    <row r="36" spans="1:6" x14ac:dyDescent="0.2">
      <c r="A36" s="827"/>
      <c r="B36" s="830"/>
      <c r="C36" s="833"/>
      <c r="D36" s="830"/>
      <c r="E36" s="833"/>
      <c r="F36" s="830"/>
    </row>
    <row r="37" spans="1:6" x14ac:dyDescent="0.2">
      <c r="A37" s="827"/>
      <c r="B37" s="830"/>
      <c r="C37" s="833"/>
      <c r="D37" s="830"/>
      <c r="E37" s="833"/>
      <c r="F37" s="830"/>
    </row>
    <row r="38" spans="1:6" x14ac:dyDescent="0.2">
      <c r="A38" s="827"/>
      <c r="B38" s="830"/>
      <c r="C38" s="833"/>
      <c r="D38" s="830"/>
      <c r="E38" s="833"/>
      <c r="F38" s="830"/>
    </row>
    <row r="39" spans="1:6" x14ac:dyDescent="0.2">
      <c r="A39" s="828"/>
      <c r="B39" s="831"/>
      <c r="C39" s="834"/>
      <c r="D39" s="831"/>
      <c r="E39" s="834"/>
      <c r="F39" s="831"/>
    </row>
    <row r="40" spans="1:6" x14ac:dyDescent="0.2">
      <c r="A40" s="532"/>
      <c r="B40" s="536"/>
      <c r="C40" s="537"/>
      <c r="D40" s="536"/>
      <c r="E40" s="537"/>
      <c r="F40" s="536"/>
    </row>
    <row r="41" spans="1:6" x14ac:dyDescent="0.2">
      <c r="A41" s="532"/>
      <c r="B41" s="536"/>
      <c r="C41" s="537"/>
      <c r="D41" s="536"/>
      <c r="E41" s="537"/>
      <c r="F41" s="536"/>
    </row>
  </sheetData>
  <sheetProtection algorithmName="SHA-512" hashValue="umVWhhLrGwgPvza3qihWB7jZBVRJ1tYS/iNb5/GWyeOw39ivLmlCGOR4cebjnkGQQrOlrQtrg5MpfHYqd4pnwQ==" saltValue="1GKhCZECX1Kgth23TouEVw==" spinCount="100000" sheet="1" objects="1" scenarios="1" selectLockedCells="1"/>
  <mergeCells count="10">
    <mergeCell ref="A1:F1"/>
    <mergeCell ref="A2:F2"/>
    <mergeCell ref="A3:F3"/>
    <mergeCell ref="A11:F11"/>
    <mergeCell ref="A33:A39"/>
    <mergeCell ref="B33:B39"/>
    <mergeCell ref="C33:C39"/>
    <mergeCell ref="D33:D39"/>
    <mergeCell ref="E33:E39"/>
    <mergeCell ref="F33:F3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J225"/>
  <sheetViews>
    <sheetView workbookViewId="0">
      <selection activeCell="V16" sqref="V16"/>
    </sheetView>
  </sheetViews>
  <sheetFormatPr defaultRowHeight="12.75" x14ac:dyDescent="0.2"/>
  <cols>
    <col min="1" max="1" width="33" style="558" customWidth="1"/>
    <col min="2" max="2" width="2.85546875" style="558" customWidth="1"/>
    <col min="3" max="3" width="4" style="558" customWidth="1"/>
    <col min="4" max="4" width="5" style="558" customWidth="1"/>
    <col min="5" max="6" width="1" style="558" customWidth="1"/>
    <col min="7" max="7" width="1.85546875" style="558" customWidth="1"/>
    <col min="8" max="8" width="5" style="558" customWidth="1"/>
    <col min="9" max="12" width="1.85546875" style="558" customWidth="1"/>
    <col min="13" max="14" width="1" style="558" customWidth="1"/>
    <col min="15" max="15" width="1.85546875" style="558" customWidth="1"/>
    <col min="16" max="16" width="1" style="558" customWidth="1"/>
    <col min="17" max="17" width="1.85546875" style="558" customWidth="1"/>
    <col min="18" max="18" width="4" style="558" customWidth="1"/>
    <col min="19" max="21" width="1" style="558" customWidth="1"/>
    <col min="22" max="22" width="5" style="558" customWidth="1"/>
    <col min="23" max="23" width="1" style="558" customWidth="1"/>
    <col min="24" max="24" width="1.85546875" style="558" customWidth="1"/>
    <col min="25" max="26" width="1" style="558" customWidth="1"/>
    <col min="27" max="27" width="5" style="558" customWidth="1"/>
    <col min="28" max="28" width="2.85546875" style="558" customWidth="1"/>
    <col min="29" max="30" width="1" style="558" customWidth="1"/>
    <col min="31" max="31" width="9" style="558" customWidth="1"/>
    <col min="32" max="33" width="1.85546875" style="558" customWidth="1"/>
    <col min="34" max="34" width="21.85546875" style="558" customWidth="1"/>
    <col min="35" max="35" width="9" style="558" customWidth="1"/>
    <col min="36" max="36" width="16.7109375" style="558" customWidth="1"/>
    <col min="37" max="16384" width="9.140625" style="558"/>
  </cols>
  <sheetData>
    <row r="1" spans="1:36" ht="13.5" thickBot="1" x14ac:dyDescent="0.25">
      <c r="A1" s="835" t="s">
        <v>811</v>
      </c>
      <c r="B1" s="836"/>
      <c r="C1" s="836"/>
      <c r="D1" s="836"/>
      <c r="E1" s="836"/>
      <c r="F1" s="836"/>
      <c r="G1" s="836"/>
      <c r="H1" s="836"/>
      <c r="I1" s="836"/>
      <c r="J1" s="836"/>
      <c r="K1" s="836"/>
      <c r="L1" s="836"/>
      <c r="M1" s="836"/>
      <c r="N1" s="836"/>
      <c r="O1" s="836"/>
      <c r="P1" s="836"/>
      <c r="Q1" s="836"/>
      <c r="R1" s="836"/>
      <c r="S1" s="836"/>
      <c r="T1" s="836"/>
      <c r="U1" s="836"/>
      <c r="V1" s="836"/>
      <c r="W1" s="836"/>
      <c r="X1" s="836"/>
      <c r="Y1" s="836"/>
      <c r="Z1" s="836"/>
      <c r="AA1" s="836"/>
      <c r="AB1" s="836"/>
      <c r="AC1" s="836"/>
      <c r="AD1" s="836"/>
      <c r="AE1" s="836"/>
      <c r="AF1" s="836"/>
      <c r="AG1" s="837"/>
      <c r="AH1" s="557"/>
      <c r="AI1" s="557"/>
      <c r="AJ1" s="557"/>
    </row>
    <row r="2" spans="1:36" x14ac:dyDescent="0.2">
      <c r="A2" s="559"/>
      <c r="B2" s="559"/>
      <c r="C2" s="559"/>
      <c r="D2" s="559"/>
      <c r="E2" s="559"/>
      <c r="F2" s="559"/>
      <c r="G2" s="559"/>
      <c r="H2" s="559"/>
      <c r="I2" s="559"/>
      <c r="J2" s="559"/>
      <c r="K2" s="559"/>
      <c r="L2" s="559"/>
      <c r="M2" s="559"/>
      <c r="N2" s="559"/>
      <c r="O2" s="559"/>
      <c r="P2" s="559"/>
      <c r="Q2" s="559"/>
      <c r="R2" s="559"/>
      <c r="S2" s="559"/>
      <c r="T2" s="559"/>
      <c r="U2" s="559"/>
      <c r="V2" s="559"/>
      <c r="W2" s="559"/>
      <c r="X2" s="559"/>
      <c r="Y2" s="559"/>
      <c r="Z2" s="559"/>
      <c r="AA2" s="559"/>
      <c r="AB2" s="559"/>
      <c r="AC2" s="559"/>
      <c r="AD2" s="559"/>
      <c r="AE2" s="559"/>
      <c r="AF2" s="559"/>
      <c r="AG2" s="559"/>
      <c r="AH2" s="559"/>
      <c r="AI2" s="559"/>
      <c r="AJ2" s="559"/>
    </row>
    <row r="3" spans="1:36" ht="18.399999999999999" customHeight="1" x14ac:dyDescent="0.2">
      <c r="A3" s="560" t="s">
        <v>812</v>
      </c>
      <c r="B3" s="559"/>
      <c r="C3" s="559"/>
      <c r="D3" s="559"/>
      <c r="E3" s="559"/>
      <c r="F3" s="559"/>
      <c r="G3" s="559"/>
      <c r="H3" s="559"/>
      <c r="I3" s="559"/>
      <c r="J3" s="559"/>
      <c r="K3" s="559"/>
      <c r="L3" s="559"/>
      <c r="M3" s="559"/>
      <c r="N3" s="559"/>
      <c r="O3" s="559"/>
      <c r="P3" s="559"/>
      <c r="Q3" s="559"/>
      <c r="R3" s="559"/>
      <c r="S3" s="559"/>
      <c r="T3" s="559"/>
      <c r="U3" s="559"/>
      <c r="V3" s="559"/>
      <c r="W3" s="559"/>
      <c r="X3" s="559"/>
      <c r="Y3" s="559"/>
      <c r="Z3" s="559"/>
      <c r="AA3" s="559"/>
      <c r="AB3" s="559"/>
      <c r="AC3" s="559"/>
      <c r="AD3" s="559"/>
      <c r="AE3" s="559"/>
      <c r="AF3" s="559"/>
      <c r="AG3" s="559"/>
      <c r="AH3" s="559"/>
      <c r="AI3" s="559"/>
      <c r="AJ3" s="559"/>
    </row>
    <row r="4" spans="1:36" ht="18.399999999999999" customHeight="1" x14ac:dyDescent="0.2">
      <c r="A4" s="561" t="s">
        <v>813</v>
      </c>
      <c r="B4" s="559"/>
      <c r="C4" s="559"/>
      <c r="D4" s="559"/>
      <c r="E4" s="559"/>
      <c r="F4" s="559"/>
      <c r="G4" s="559"/>
      <c r="H4" s="559"/>
      <c r="I4" s="559"/>
      <c r="J4" s="559"/>
      <c r="K4" s="559"/>
      <c r="L4" s="559"/>
      <c r="M4" s="559"/>
      <c r="N4" s="559"/>
      <c r="O4" s="559"/>
      <c r="P4" s="559"/>
      <c r="Q4" s="559"/>
      <c r="R4" s="559"/>
      <c r="S4" s="559"/>
      <c r="T4" s="559"/>
      <c r="U4" s="559"/>
      <c r="V4" s="559"/>
      <c r="W4" s="559"/>
      <c r="X4" s="559"/>
      <c r="Y4" s="559"/>
      <c r="Z4" s="559"/>
      <c r="AA4" s="559"/>
      <c r="AB4" s="559"/>
      <c r="AC4" s="559"/>
      <c r="AD4" s="559"/>
      <c r="AE4" s="559"/>
      <c r="AF4" s="559"/>
      <c r="AG4" s="559"/>
      <c r="AH4" s="559"/>
      <c r="AI4" s="559"/>
      <c r="AJ4" s="559"/>
    </row>
    <row r="5" spans="1:36" ht="18.399999999999999" customHeight="1" x14ac:dyDescent="0.2">
      <c r="A5" s="561" t="s">
        <v>814</v>
      </c>
      <c r="B5" s="559"/>
      <c r="C5" s="559"/>
      <c r="D5" s="559"/>
      <c r="E5" s="559"/>
      <c r="F5" s="559"/>
      <c r="G5" s="559"/>
      <c r="H5" s="559"/>
      <c r="I5" s="559"/>
      <c r="J5" s="559"/>
      <c r="K5" s="559"/>
      <c r="L5" s="559"/>
      <c r="M5" s="559"/>
      <c r="N5" s="559"/>
      <c r="O5" s="559"/>
      <c r="P5" s="559"/>
      <c r="Q5" s="559"/>
      <c r="R5" s="559"/>
      <c r="S5" s="559"/>
      <c r="T5" s="559"/>
      <c r="U5" s="559"/>
      <c r="V5" s="559"/>
      <c r="W5" s="559"/>
      <c r="X5" s="559"/>
      <c r="Y5" s="559"/>
      <c r="Z5" s="559"/>
      <c r="AA5" s="559"/>
      <c r="AB5" s="559"/>
      <c r="AC5" s="559"/>
      <c r="AD5" s="559"/>
      <c r="AE5" s="559"/>
      <c r="AF5" s="559"/>
      <c r="AG5" s="559"/>
      <c r="AH5" s="559"/>
      <c r="AI5" s="559"/>
      <c r="AJ5" s="559"/>
    </row>
    <row r="6" spans="1:36" ht="7.9" customHeight="1" x14ac:dyDescent="0.2">
      <c r="A6" s="561"/>
      <c r="B6" s="559"/>
      <c r="C6" s="559"/>
      <c r="D6" s="559"/>
      <c r="E6" s="559"/>
      <c r="F6" s="559"/>
      <c r="G6" s="559"/>
      <c r="H6" s="559"/>
      <c r="I6" s="559"/>
      <c r="J6" s="559"/>
      <c r="K6" s="559"/>
      <c r="L6" s="559"/>
      <c r="M6" s="559"/>
      <c r="N6" s="559"/>
      <c r="O6" s="559"/>
      <c r="P6" s="559"/>
      <c r="Q6" s="559"/>
      <c r="R6" s="559"/>
      <c r="S6" s="559"/>
      <c r="T6" s="559"/>
      <c r="U6" s="559"/>
      <c r="V6" s="559"/>
      <c r="W6" s="559"/>
      <c r="X6" s="559"/>
      <c r="Y6" s="559"/>
      <c r="Z6" s="559"/>
      <c r="AA6" s="559"/>
      <c r="AB6" s="559"/>
      <c r="AC6" s="559"/>
      <c r="AD6" s="559"/>
      <c r="AE6" s="559"/>
      <c r="AF6" s="559"/>
      <c r="AG6" s="559"/>
      <c r="AH6" s="559"/>
      <c r="AI6" s="559"/>
      <c r="AJ6" s="559"/>
    </row>
    <row r="7" spans="1:36" ht="18.399999999999999" customHeight="1" x14ac:dyDescent="0.2">
      <c r="A7" s="560" t="s">
        <v>815</v>
      </c>
      <c r="B7" s="559"/>
      <c r="C7" s="559"/>
      <c r="D7" s="559"/>
      <c r="E7" s="559"/>
      <c r="F7" s="559"/>
      <c r="G7" s="559"/>
      <c r="H7" s="559"/>
      <c r="I7" s="559"/>
      <c r="J7" s="559"/>
      <c r="K7" s="559"/>
      <c r="L7" s="559"/>
      <c r="M7" s="559"/>
      <c r="N7" s="559"/>
      <c r="O7" s="559"/>
      <c r="P7" s="559"/>
      <c r="Q7" s="559"/>
      <c r="R7" s="559"/>
      <c r="S7" s="559"/>
      <c r="T7" s="559"/>
      <c r="U7" s="559"/>
      <c r="V7" s="559"/>
      <c r="W7" s="559"/>
      <c r="X7" s="559"/>
      <c r="Y7" s="559"/>
      <c r="Z7" s="559"/>
      <c r="AA7" s="559"/>
      <c r="AB7" s="559"/>
      <c r="AC7" s="559"/>
      <c r="AD7" s="559"/>
      <c r="AE7" s="559"/>
      <c r="AF7" s="559"/>
      <c r="AG7" s="559"/>
      <c r="AH7" s="559"/>
      <c r="AI7" s="559"/>
      <c r="AJ7" s="559"/>
    </row>
    <row r="8" spans="1:36" ht="18.399999999999999" customHeight="1" x14ac:dyDescent="0.2">
      <c r="A8" s="561" t="s">
        <v>816</v>
      </c>
      <c r="B8" s="559"/>
      <c r="C8" s="559"/>
      <c r="D8" s="559"/>
      <c r="E8" s="559"/>
      <c r="F8" s="559"/>
      <c r="G8" s="559"/>
      <c r="H8" s="559"/>
      <c r="I8" s="559"/>
      <c r="J8" s="559"/>
      <c r="K8" s="559"/>
      <c r="L8" s="559"/>
      <c r="M8" s="559"/>
      <c r="N8" s="559"/>
      <c r="O8" s="559"/>
      <c r="P8" s="559"/>
      <c r="Q8" s="559"/>
      <c r="R8" s="559"/>
      <c r="S8" s="559"/>
      <c r="T8" s="559"/>
      <c r="U8" s="559"/>
      <c r="V8" s="559"/>
      <c r="W8" s="559"/>
      <c r="X8" s="559"/>
      <c r="Y8" s="559"/>
      <c r="Z8" s="559"/>
      <c r="AA8" s="559"/>
      <c r="AB8" s="559"/>
      <c r="AC8" s="559"/>
      <c r="AD8" s="559"/>
      <c r="AE8" s="559"/>
      <c r="AF8" s="559"/>
      <c r="AG8" s="559"/>
      <c r="AH8" s="559"/>
      <c r="AI8" s="559"/>
      <c r="AJ8" s="559"/>
    </row>
    <row r="9" spans="1:36" ht="10.9" customHeight="1" x14ac:dyDescent="0.2">
      <c r="A9" s="561"/>
      <c r="B9" s="559"/>
      <c r="C9" s="559"/>
      <c r="D9" s="559"/>
      <c r="E9" s="559"/>
      <c r="F9" s="559"/>
      <c r="G9" s="559"/>
      <c r="H9" s="559"/>
      <c r="I9" s="559"/>
      <c r="J9" s="559"/>
      <c r="K9" s="559"/>
      <c r="L9" s="559"/>
      <c r="M9" s="559"/>
      <c r="N9" s="559"/>
      <c r="O9" s="559"/>
      <c r="P9" s="559"/>
      <c r="Q9" s="559"/>
      <c r="R9" s="559"/>
      <c r="S9" s="559"/>
      <c r="T9" s="559"/>
      <c r="U9" s="559"/>
      <c r="V9" s="559"/>
      <c r="W9" s="559"/>
      <c r="X9" s="559"/>
      <c r="Y9" s="559"/>
      <c r="Z9" s="559"/>
      <c r="AA9" s="559"/>
      <c r="AB9" s="559"/>
      <c r="AC9" s="559"/>
      <c r="AD9" s="559"/>
      <c r="AE9" s="559"/>
      <c r="AF9" s="559"/>
      <c r="AG9" s="559"/>
      <c r="AH9" s="559"/>
      <c r="AI9" s="559"/>
      <c r="AJ9" s="559"/>
    </row>
    <row r="10" spans="1:36" ht="18.399999999999999" customHeight="1" x14ac:dyDescent="0.2">
      <c r="A10" s="560" t="s">
        <v>817</v>
      </c>
      <c r="B10" s="559"/>
      <c r="C10" s="559"/>
      <c r="D10" s="559"/>
      <c r="E10" s="559"/>
      <c r="F10" s="559"/>
      <c r="G10" s="559"/>
      <c r="H10" s="559"/>
      <c r="I10" s="559"/>
      <c r="J10" s="559"/>
      <c r="K10" s="559"/>
      <c r="L10" s="559"/>
      <c r="M10" s="559"/>
      <c r="N10" s="559"/>
      <c r="O10" s="559"/>
      <c r="P10" s="559"/>
      <c r="Q10" s="559"/>
      <c r="R10" s="559"/>
      <c r="S10" s="559"/>
      <c r="T10" s="559"/>
      <c r="U10" s="559"/>
      <c r="V10" s="559"/>
      <c r="W10" s="559"/>
      <c r="X10" s="559"/>
      <c r="Y10" s="559"/>
      <c r="Z10" s="559"/>
      <c r="AA10" s="559"/>
      <c r="AB10" s="559"/>
      <c r="AC10" s="559"/>
      <c r="AD10" s="559"/>
      <c r="AE10" s="559"/>
      <c r="AF10" s="559"/>
      <c r="AG10" s="559"/>
      <c r="AH10" s="559"/>
      <c r="AI10" s="559"/>
      <c r="AJ10" s="559"/>
    </row>
    <row r="11" spans="1:36" ht="18.399999999999999" customHeight="1" x14ac:dyDescent="0.2">
      <c r="A11" s="561" t="s">
        <v>818</v>
      </c>
      <c r="B11" s="559"/>
      <c r="C11" s="559"/>
      <c r="D11" s="559"/>
      <c r="E11" s="559"/>
      <c r="F11" s="559"/>
      <c r="G11" s="559"/>
      <c r="H11" s="559"/>
      <c r="I11" s="559"/>
      <c r="J11" s="559"/>
      <c r="K11" s="559"/>
      <c r="L11" s="559"/>
      <c r="M11" s="559"/>
      <c r="N11" s="559"/>
      <c r="O11" s="559"/>
      <c r="P11" s="559"/>
      <c r="Q11" s="559"/>
      <c r="R11" s="559"/>
      <c r="S11" s="559"/>
      <c r="T11" s="559"/>
      <c r="U11" s="559"/>
      <c r="V11" s="559"/>
      <c r="W11" s="559"/>
      <c r="X11" s="559"/>
      <c r="Y11" s="559"/>
      <c r="Z11" s="559"/>
      <c r="AA11" s="559"/>
      <c r="AB11" s="559"/>
      <c r="AC11" s="559"/>
      <c r="AD11" s="559"/>
      <c r="AE11" s="559"/>
      <c r="AF11" s="559"/>
      <c r="AG11" s="559"/>
      <c r="AH11" s="559"/>
      <c r="AI11" s="559"/>
      <c r="AJ11" s="559"/>
    </row>
    <row r="12" spans="1:36" ht="18.399999999999999" customHeight="1" x14ac:dyDescent="0.2">
      <c r="A12" s="561" t="s">
        <v>819</v>
      </c>
      <c r="B12" s="559"/>
      <c r="C12" s="559"/>
      <c r="D12" s="559"/>
      <c r="E12" s="559"/>
      <c r="F12" s="559"/>
      <c r="G12" s="559"/>
      <c r="H12" s="559"/>
      <c r="I12" s="559"/>
      <c r="J12" s="559"/>
      <c r="K12" s="559"/>
      <c r="L12" s="559"/>
      <c r="M12" s="559"/>
      <c r="N12" s="559"/>
      <c r="O12" s="559"/>
      <c r="P12" s="559"/>
      <c r="Q12" s="559"/>
      <c r="R12" s="559"/>
      <c r="S12" s="559"/>
      <c r="T12" s="559"/>
      <c r="U12" s="559"/>
      <c r="V12" s="559"/>
      <c r="W12" s="559"/>
      <c r="X12" s="559"/>
      <c r="Y12" s="559"/>
      <c r="Z12" s="559"/>
      <c r="AA12" s="559"/>
      <c r="AB12" s="559"/>
      <c r="AC12" s="559"/>
      <c r="AD12" s="559"/>
      <c r="AE12" s="559"/>
      <c r="AF12" s="559"/>
      <c r="AG12" s="559"/>
      <c r="AH12" s="559"/>
      <c r="AI12" s="559"/>
      <c r="AJ12" s="559"/>
    </row>
    <row r="13" spans="1:36" ht="12.6" customHeight="1" x14ac:dyDescent="0.2">
      <c r="A13" s="561"/>
      <c r="B13" s="559"/>
      <c r="C13" s="559"/>
      <c r="D13" s="559"/>
      <c r="E13" s="559"/>
      <c r="F13" s="559"/>
      <c r="G13" s="559"/>
      <c r="H13" s="559"/>
      <c r="I13" s="559"/>
      <c r="J13" s="559"/>
      <c r="K13" s="559"/>
      <c r="L13" s="559"/>
      <c r="M13" s="559"/>
      <c r="N13" s="559"/>
      <c r="O13" s="559"/>
      <c r="P13" s="559"/>
      <c r="Q13" s="559"/>
      <c r="R13" s="559"/>
      <c r="S13" s="559"/>
      <c r="T13" s="559"/>
      <c r="U13" s="559"/>
      <c r="V13" s="559"/>
      <c r="W13" s="559"/>
      <c r="X13" s="559"/>
      <c r="Y13" s="559"/>
      <c r="Z13" s="559"/>
      <c r="AA13" s="559"/>
      <c r="AB13" s="559"/>
      <c r="AC13" s="559"/>
      <c r="AD13" s="559"/>
      <c r="AE13" s="559"/>
      <c r="AF13" s="559"/>
      <c r="AG13" s="559"/>
      <c r="AH13" s="559"/>
      <c r="AI13" s="559"/>
      <c r="AJ13" s="559"/>
    </row>
    <row r="14" spans="1:36" ht="18.399999999999999" customHeight="1" x14ac:dyDescent="0.2">
      <c r="A14" s="560" t="s">
        <v>820</v>
      </c>
      <c r="B14" s="559"/>
      <c r="C14" s="559"/>
      <c r="D14" s="559"/>
      <c r="E14" s="559"/>
      <c r="F14" s="559"/>
      <c r="G14" s="559"/>
      <c r="H14" s="559"/>
      <c r="I14" s="559"/>
      <c r="J14" s="559"/>
      <c r="K14" s="559"/>
      <c r="L14" s="559"/>
      <c r="M14" s="559"/>
      <c r="N14" s="559"/>
      <c r="O14" s="559"/>
      <c r="P14" s="559"/>
      <c r="Q14" s="559"/>
      <c r="R14" s="559"/>
      <c r="S14" s="559"/>
      <c r="T14" s="559"/>
      <c r="U14" s="559"/>
      <c r="V14" s="559"/>
      <c r="W14" s="559"/>
      <c r="X14" s="559"/>
      <c r="Y14" s="559"/>
      <c r="Z14" s="559"/>
      <c r="AA14" s="559"/>
      <c r="AB14" s="559"/>
      <c r="AC14" s="559"/>
      <c r="AD14" s="559"/>
      <c r="AE14" s="559"/>
      <c r="AF14" s="559"/>
      <c r="AG14" s="559"/>
      <c r="AH14" s="559"/>
      <c r="AI14" s="559"/>
      <c r="AJ14" s="559"/>
    </row>
    <row r="15" spans="1:36" ht="19.149999999999999" customHeight="1" x14ac:dyDescent="0.2">
      <c r="A15" s="562" t="s">
        <v>821</v>
      </c>
      <c r="B15" s="559"/>
      <c r="C15" s="559"/>
      <c r="D15" s="559"/>
      <c r="E15" s="559"/>
      <c r="F15" s="559"/>
      <c r="G15" s="559"/>
      <c r="H15" s="559"/>
      <c r="I15" s="559"/>
      <c r="J15" s="559"/>
      <c r="K15" s="559"/>
      <c r="L15" s="559"/>
      <c r="M15" s="559"/>
      <c r="N15" s="559"/>
      <c r="O15" s="559"/>
      <c r="P15" s="559"/>
      <c r="Q15" s="559"/>
      <c r="R15" s="559"/>
      <c r="S15" s="559"/>
      <c r="T15" s="559"/>
      <c r="U15" s="559"/>
      <c r="V15" s="559"/>
      <c r="W15" s="559"/>
      <c r="X15" s="559"/>
      <c r="Y15" s="559"/>
      <c r="Z15" s="559"/>
      <c r="AA15" s="559"/>
      <c r="AB15" s="559"/>
      <c r="AC15" s="559"/>
      <c r="AD15" s="559"/>
      <c r="AE15" s="559"/>
      <c r="AF15" s="559"/>
      <c r="AG15" s="559"/>
      <c r="AH15" s="559"/>
      <c r="AI15" s="559"/>
      <c r="AJ15" s="559"/>
    </row>
    <row r="16" spans="1:36" ht="19.149999999999999" customHeight="1" x14ac:dyDescent="0.2">
      <c r="A16" s="562" t="s">
        <v>822</v>
      </c>
      <c r="B16" s="559"/>
      <c r="C16" s="559"/>
      <c r="D16" s="559"/>
      <c r="E16" s="559"/>
      <c r="F16" s="559"/>
      <c r="G16" s="559"/>
      <c r="H16" s="559"/>
      <c r="I16" s="559"/>
      <c r="J16" s="559"/>
      <c r="K16" s="559"/>
      <c r="L16" s="559"/>
      <c r="M16" s="559"/>
      <c r="N16" s="559"/>
      <c r="O16" s="559"/>
      <c r="P16" s="559"/>
      <c r="Q16" s="559"/>
      <c r="R16" s="559"/>
      <c r="S16" s="559"/>
      <c r="T16" s="559"/>
      <c r="U16" s="559"/>
      <c r="V16" s="559"/>
      <c r="W16" s="559"/>
      <c r="X16" s="559"/>
      <c r="Y16" s="559"/>
      <c r="Z16" s="559"/>
      <c r="AA16" s="559"/>
      <c r="AB16" s="559"/>
      <c r="AC16" s="559"/>
      <c r="AD16" s="559"/>
      <c r="AE16" s="559"/>
      <c r="AF16" s="559"/>
      <c r="AG16" s="559"/>
      <c r="AH16" s="559"/>
      <c r="AI16" s="559"/>
      <c r="AJ16" s="559"/>
    </row>
    <row r="17" spans="1:36" ht="19.149999999999999" customHeight="1" x14ac:dyDescent="0.2">
      <c r="A17" s="563" t="s">
        <v>823</v>
      </c>
      <c r="B17" s="559"/>
      <c r="C17" s="559"/>
      <c r="D17" s="559"/>
      <c r="E17" s="559"/>
      <c r="F17" s="559"/>
      <c r="G17" s="559"/>
      <c r="H17" s="559"/>
      <c r="I17" s="559"/>
      <c r="J17" s="559"/>
      <c r="K17" s="559"/>
      <c r="L17" s="559"/>
      <c r="M17" s="559"/>
      <c r="N17" s="559"/>
      <c r="O17" s="559"/>
      <c r="P17" s="559"/>
      <c r="Q17" s="559"/>
      <c r="R17" s="559"/>
      <c r="S17" s="559"/>
      <c r="T17" s="559"/>
      <c r="U17" s="559"/>
      <c r="V17" s="559"/>
      <c r="W17" s="559"/>
      <c r="X17" s="559"/>
      <c r="Y17" s="559"/>
      <c r="Z17" s="559"/>
      <c r="AA17" s="559"/>
      <c r="AB17" s="559"/>
      <c r="AC17" s="559"/>
      <c r="AD17" s="559"/>
      <c r="AE17" s="559"/>
      <c r="AF17" s="559"/>
      <c r="AG17" s="559"/>
      <c r="AH17" s="559"/>
      <c r="AI17" s="559"/>
      <c r="AJ17" s="559"/>
    </row>
    <row r="18" spans="1:36" ht="19.149999999999999" customHeight="1" x14ac:dyDescent="0.2">
      <c r="A18" s="563" t="s">
        <v>824</v>
      </c>
      <c r="B18" s="559"/>
      <c r="C18" s="559"/>
      <c r="D18" s="559"/>
      <c r="E18" s="559"/>
      <c r="F18" s="559"/>
      <c r="G18" s="559"/>
      <c r="H18" s="559"/>
      <c r="I18" s="559"/>
      <c r="J18" s="559"/>
      <c r="K18" s="559"/>
      <c r="L18" s="559"/>
      <c r="M18" s="559"/>
      <c r="N18" s="559"/>
      <c r="O18" s="559"/>
      <c r="P18" s="559"/>
      <c r="Q18" s="559"/>
      <c r="R18" s="559"/>
      <c r="S18" s="559"/>
      <c r="T18" s="559"/>
      <c r="U18" s="559"/>
      <c r="V18" s="559"/>
      <c r="W18" s="559"/>
      <c r="X18" s="559"/>
      <c r="Y18" s="559"/>
      <c r="Z18" s="559"/>
      <c r="AA18" s="559"/>
      <c r="AB18" s="559"/>
      <c r="AC18" s="559"/>
      <c r="AD18" s="559"/>
      <c r="AE18" s="559"/>
      <c r="AF18" s="559"/>
      <c r="AG18" s="559"/>
      <c r="AH18" s="559"/>
      <c r="AI18" s="559"/>
      <c r="AJ18" s="559"/>
    </row>
    <row r="19" spans="1:36" ht="19.149999999999999" customHeight="1" x14ac:dyDescent="0.2">
      <c r="A19" s="563" t="s">
        <v>825</v>
      </c>
      <c r="B19" s="559"/>
      <c r="C19" s="559"/>
      <c r="D19" s="559"/>
      <c r="E19" s="559"/>
      <c r="F19" s="559"/>
      <c r="G19" s="559"/>
      <c r="H19" s="559"/>
      <c r="I19" s="559"/>
      <c r="J19" s="559"/>
      <c r="K19" s="559"/>
      <c r="L19" s="559"/>
      <c r="M19" s="559"/>
      <c r="N19" s="559"/>
      <c r="O19" s="559"/>
      <c r="P19" s="559"/>
      <c r="Q19" s="559"/>
      <c r="R19" s="559"/>
      <c r="S19" s="559"/>
      <c r="T19" s="559"/>
      <c r="U19" s="559"/>
      <c r="V19" s="559"/>
      <c r="W19" s="559"/>
      <c r="X19" s="559"/>
      <c r="Y19" s="559"/>
      <c r="Z19" s="559"/>
      <c r="AA19" s="559"/>
      <c r="AB19" s="559"/>
      <c r="AC19" s="559"/>
      <c r="AD19" s="559"/>
      <c r="AE19" s="559"/>
      <c r="AF19" s="559"/>
      <c r="AG19" s="559"/>
      <c r="AH19" s="559"/>
      <c r="AI19" s="559"/>
      <c r="AJ19" s="559"/>
    </row>
    <row r="20" spans="1:36" ht="19.149999999999999" customHeight="1" x14ac:dyDescent="0.2">
      <c r="A20" s="563" t="s">
        <v>826</v>
      </c>
      <c r="B20" s="559"/>
      <c r="C20" s="559"/>
      <c r="D20" s="559"/>
      <c r="E20" s="559"/>
      <c r="F20" s="559"/>
      <c r="G20" s="559"/>
      <c r="H20" s="559"/>
      <c r="I20" s="559"/>
      <c r="J20" s="559"/>
      <c r="K20" s="559"/>
      <c r="L20" s="559"/>
      <c r="M20" s="559"/>
      <c r="N20" s="559"/>
      <c r="O20" s="559"/>
      <c r="P20" s="559"/>
      <c r="Q20" s="559"/>
      <c r="R20" s="559"/>
      <c r="S20" s="559"/>
      <c r="T20" s="559"/>
      <c r="U20" s="559"/>
      <c r="V20" s="559"/>
      <c r="W20" s="559"/>
      <c r="X20" s="559"/>
      <c r="Y20" s="559"/>
      <c r="Z20" s="559"/>
      <c r="AA20" s="559"/>
      <c r="AB20" s="559"/>
      <c r="AC20" s="559"/>
      <c r="AD20" s="559"/>
      <c r="AE20" s="559"/>
      <c r="AF20" s="559"/>
      <c r="AG20" s="559"/>
      <c r="AH20" s="559"/>
      <c r="AI20" s="559"/>
      <c r="AJ20" s="559"/>
    </row>
    <row r="21" spans="1:36" ht="19.149999999999999" customHeight="1" x14ac:dyDescent="0.2">
      <c r="A21" s="564"/>
      <c r="B21" s="559"/>
      <c r="C21" s="559"/>
      <c r="D21" s="559"/>
      <c r="E21" s="559"/>
      <c r="F21" s="559"/>
      <c r="G21" s="559"/>
      <c r="H21" s="559"/>
      <c r="I21" s="559"/>
      <c r="J21" s="559"/>
      <c r="K21" s="559"/>
      <c r="L21" s="559"/>
      <c r="M21" s="559"/>
      <c r="N21" s="559"/>
      <c r="O21" s="559"/>
      <c r="P21" s="559"/>
      <c r="Q21" s="559"/>
      <c r="R21" s="559"/>
      <c r="S21" s="559"/>
      <c r="T21" s="559"/>
      <c r="U21" s="559"/>
      <c r="V21" s="559"/>
      <c r="W21" s="559"/>
      <c r="X21" s="559"/>
      <c r="Y21" s="559"/>
      <c r="Z21" s="559"/>
      <c r="AA21" s="559"/>
      <c r="AB21" s="559"/>
      <c r="AC21" s="559"/>
      <c r="AD21" s="559"/>
      <c r="AE21" s="559"/>
      <c r="AF21" s="559"/>
      <c r="AG21" s="559"/>
      <c r="AH21" s="559"/>
      <c r="AI21" s="559"/>
      <c r="AJ21" s="559"/>
    </row>
    <row r="22" spans="1:36" ht="27.4" customHeight="1" x14ac:dyDescent="0.2">
      <c r="A22" s="838" t="s">
        <v>827</v>
      </c>
      <c r="B22" s="838"/>
      <c r="C22" s="838"/>
      <c r="D22" s="838"/>
      <c r="E22" s="838"/>
      <c r="F22" s="838"/>
      <c r="G22" s="838"/>
      <c r="H22" s="838"/>
      <c r="I22" s="838"/>
      <c r="J22" s="838"/>
      <c r="K22" s="838"/>
      <c r="L22" s="838"/>
      <c r="M22" s="838"/>
      <c r="N22" s="838"/>
      <c r="O22" s="838"/>
      <c r="P22" s="838"/>
      <c r="Q22" s="838"/>
      <c r="R22" s="838"/>
      <c r="S22" s="838"/>
      <c r="T22" s="838"/>
      <c r="U22" s="838"/>
      <c r="V22" s="838"/>
      <c r="W22" s="838"/>
      <c r="X22" s="838"/>
      <c r="Y22" s="838"/>
      <c r="Z22" s="838"/>
      <c r="AA22" s="838"/>
      <c r="AB22" s="838"/>
      <c r="AC22" s="838"/>
      <c r="AD22" s="838"/>
      <c r="AE22" s="838"/>
      <c r="AF22" s="838"/>
      <c r="AG22" s="838"/>
      <c r="AH22" s="838"/>
      <c r="AI22" s="838"/>
      <c r="AJ22" s="838"/>
    </row>
    <row r="23" spans="1:36" ht="21.4" customHeight="1" x14ac:dyDescent="0.2">
      <c r="A23" s="839" t="s">
        <v>828</v>
      </c>
      <c r="B23" s="839"/>
      <c r="C23" s="839"/>
      <c r="D23" s="839"/>
      <c r="E23" s="839"/>
      <c r="F23" s="839"/>
      <c r="G23" s="839"/>
      <c r="H23" s="839"/>
      <c r="I23" s="839"/>
      <c r="J23" s="839"/>
      <c r="K23" s="839"/>
      <c r="L23" s="839"/>
      <c r="M23" s="839"/>
      <c r="N23" s="839"/>
      <c r="O23" s="839"/>
      <c r="P23" s="839"/>
      <c r="Q23" s="839"/>
      <c r="R23" s="839"/>
      <c r="S23" s="839"/>
      <c r="T23" s="839"/>
      <c r="U23" s="839"/>
      <c r="V23" s="839"/>
      <c r="W23" s="839"/>
      <c r="X23" s="839"/>
      <c r="Y23" s="839"/>
      <c r="Z23" s="839"/>
      <c r="AA23" s="839"/>
      <c r="AB23" s="839"/>
      <c r="AC23" s="839"/>
      <c r="AD23" s="839"/>
      <c r="AE23" s="839"/>
      <c r="AF23" s="839"/>
      <c r="AG23" s="839"/>
      <c r="AH23" s="839"/>
      <c r="AI23" s="839"/>
      <c r="AJ23" s="839"/>
    </row>
    <row r="24" spans="1:36" ht="21.4" customHeight="1" x14ac:dyDescent="0.2">
      <c r="A24" s="840" t="s">
        <v>829</v>
      </c>
      <c r="B24" s="839"/>
      <c r="C24" s="839"/>
      <c r="D24" s="839"/>
      <c r="E24" s="839"/>
      <c r="F24" s="839"/>
      <c r="G24" s="839"/>
      <c r="H24" s="839"/>
      <c r="I24" s="839"/>
      <c r="J24" s="839"/>
      <c r="K24" s="839"/>
      <c r="L24" s="839"/>
      <c r="M24" s="839"/>
      <c r="N24" s="839"/>
      <c r="O24" s="839"/>
      <c r="P24" s="839"/>
      <c r="Q24" s="839"/>
      <c r="R24" s="839"/>
      <c r="S24" s="839"/>
      <c r="T24" s="839"/>
      <c r="U24" s="839"/>
      <c r="V24" s="839"/>
      <c r="W24" s="839"/>
      <c r="X24" s="839"/>
      <c r="Y24" s="839"/>
      <c r="Z24" s="839"/>
      <c r="AA24" s="839"/>
      <c r="AB24" s="839"/>
      <c r="AC24" s="839"/>
      <c r="AD24" s="839"/>
      <c r="AE24" s="839"/>
      <c r="AF24" s="839"/>
      <c r="AG24" s="839"/>
      <c r="AH24" s="839"/>
      <c r="AI24" s="839"/>
      <c r="AJ24" s="839"/>
    </row>
    <row r="25" spans="1:36" ht="16.899999999999999" customHeight="1" thickBot="1" x14ac:dyDescent="0.25">
      <c r="A25" s="565" t="s">
        <v>830</v>
      </c>
      <c r="B25" s="559"/>
      <c r="C25" s="559"/>
      <c r="D25" s="559"/>
      <c r="E25" s="559"/>
      <c r="F25" s="559"/>
      <c r="G25" s="559"/>
      <c r="H25" s="559"/>
      <c r="I25" s="559"/>
      <c r="J25" s="559"/>
      <c r="K25" s="559"/>
      <c r="L25" s="559"/>
      <c r="M25" s="559"/>
      <c r="N25" s="559"/>
      <c r="O25" s="559"/>
      <c r="P25" s="559"/>
      <c r="Q25" s="559"/>
      <c r="R25" s="559"/>
      <c r="S25" s="559"/>
      <c r="T25" s="559"/>
      <c r="U25" s="559"/>
      <c r="V25" s="559"/>
      <c r="W25" s="559"/>
      <c r="X25" s="559"/>
      <c r="Y25" s="559"/>
      <c r="Z25" s="559"/>
      <c r="AA25" s="559"/>
      <c r="AB25" s="559"/>
      <c r="AC25" s="559"/>
      <c r="AD25" s="559"/>
      <c r="AE25" s="559"/>
      <c r="AF25" s="559"/>
      <c r="AG25" s="559"/>
      <c r="AH25" s="559"/>
      <c r="AI25" s="559"/>
      <c r="AJ25" s="559"/>
    </row>
    <row r="26" spans="1:36" ht="29.25" customHeight="1" thickBot="1" x14ac:dyDescent="0.25">
      <c r="A26" s="841" t="s">
        <v>687</v>
      </c>
      <c r="B26" s="842"/>
      <c r="C26" s="843" t="s">
        <v>688</v>
      </c>
      <c r="D26" s="844"/>
      <c r="E26" s="844"/>
      <c r="F26" s="844"/>
      <c r="G26" s="844"/>
      <c r="H26" s="842"/>
      <c r="I26" s="843" t="s">
        <v>689</v>
      </c>
      <c r="J26" s="844"/>
      <c r="K26" s="844"/>
      <c r="L26" s="844"/>
      <c r="M26" s="844"/>
      <c r="N26" s="844"/>
      <c r="O26" s="844"/>
      <c r="P26" s="842"/>
      <c r="Q26" s="843" t="s">
        <v>690</v>
      </c>
      <c r="R26" s="844"/>
      <c r="S26" s="844"/>
      <c r="T26" s="844"/>
      <c r="U26" s="844"/>
      <c r="V26" s="844"/>
      <c r="W26" s="842"/>
      <c r="X26" s="845" t="s">
        <v>831</v>
      </c>
      <c r="Y26" s="846"/>
      <c r="Z26" s="846"/>
      <c r="AA26" s="846"/>
      <c r="AB26" s="846"/>
      <c r="AC26" s="847"/>
      <c r="AD26" s="559"/>
      <c r="AE26" s="559"/>
      <c r="AF26" s="559"/>
      <c r="AG26" s="559"/>
      <c r="AH26" s="559"/>
      <c r="AI26" s="559"/>
      <c r="AJ26" s="559"/>
    </row>
    <row r="27" spans="1:36" ht="102.4" customHeight="1" x14ac:dyDescent="0.2">
      <c r="A27" s="848" t="s">
        <v>832</v>
      </c>
      <c r="B27" s="849"/>
      <c r="C27" s="850" t="s">
        <v>833</v>
      </c>
      <c r="D27" s="851"/>
      <c r="E27" s="851"/>
      <c r="F27" s="851"/>
      <c r="G27" s="851"/>
      <c r="H27" s="849"/>
      <c r="I27" s="850" t="s">
        <v>834</v>
      </c>
      <c r="J27" s="851"/>
      <c r="K27" s="851"/>
      <c r="L27" s="851"/>
      <c r="M27" s="851"/>
      <c r="N27" s="851"/>
      <c r="O27" s="851"/>
      <c r="P27" s="849"/>
      <c r="Q27" s="850" t="s">
        <v>835</v>
      </c>
      <c r="R27" s="851"/>
      <c r="S27" s="851"/>
      <c r="T27" s="851"/>
      <c r="U27" s="851"/>
      <c r="V27" s="851"/>
      <c r="W27" s="849"/>
      <c r="X27" s="850" t="s">
        <v>836</v>
      </c>
      <c r="Y27" s="851"/>
      <c r="Z27" s="851"/>
      <c r="AA27" s="851"/>
      <c r="AB27" s="851"/>
      <c r="AC27" s="852"/>
      <c r="AD27" s="559"/>
      <c r="AE27" s="559"/>
      <c r="AF27" s="559"/>
      <c r="AG27" s="559"/>
      <c r="AH27" s="559"/>
      <c r="AI27" s="559"/>
      <c r="AJ27" s="559"/>
    </row>
    <row r="28" spans="1:36" ht="12.75" customHeight="1" thickBot="1" x14ac:dyDescent="0.25">
      <c r="A28" s="853"/>
      <c r="B28" s="854"/>
      <c r="C28" s="855"/>
      <c r="D28" s="856"/>
      <c r="E28" s="856"/>
      <c r="F28" s="856"/>
      <c r="G28" s="856"/>
      <c r="H28" s="854"/>
      <c r="I28" s="855"/>
      <c r="J28" s="856"/>
      <c r="K28" s="856"/>
      <c r="L28" s="856"/>
      <c r="M28" s="856"/>
      <c r="N28" s="856"/>
      <c r="O28" s="856"/>
      <c r="P28" s="854"/>
      <c r="Q28" s="855"/>
      <c r="R28" s="856"/>
      <c r="S28" s="856"/>
      <c r="T28" s="856"/>
      <c r="U28" s="856"/>
      <c r="V28" s="856"/>
      <c r="W28" s="854"/>
      <c r="X28" s="855"/>
      <c r="Y28" s="856"/>
      <c r="Z28" s="856"/>
      <c r="AA28" s="856"/>
      <c r="AB28" s="856"/>
      <c r="AC28" s="857"/>
      <c r="AD28" s="559"/>
      <c r="AE28" s="559"/>
      <c r="AF28" s="559"/>
      <c r="AG28" s="559"/>
      <c r="AH28" s="559"/>
      <c r="AI28" s="559"/>
      <c r="AJ28" s="559"/>
    </row>
    <row r="29" spans="1:36" ht="17.649999999999999" customHeight="1" x14ac:dyDescent="0.2">
      <c r="A29" s="566" t="s">
        <v>837</v>
      </c>
      <c r="B29" s="559"/>
      <c r="C29" s="559"/>
      <c r="D29" s="559"/>
      <c r="E29" s="559"/>
      <c r="F29" s="559"/>
      <c r="G29" s="559"/>
      <c r="H29" s="559"/>
      <c r="I29" s="559"/>
      <c r="J29" s="559"/>
      <c r="K29" s="559"/>
      <c r="L29" s="559"/>
      <c r="M29" s="559"/>
      <c r="N29" s="559"/>
      <c r="O29" s="559"/>
      <c r="P29" s="559"/>
      <c r="Q29" s="559"/>
      <c r="R29" s="559"/>
      <c r="S29" s="559"/>
      <c r="T29" s="559"/>
      <c r="U29" s="559"/>
      <c r="V29" s="559"/>
      <c r="W29" s="559"/>
      <c r="X29" s="559"/>
      <c r="Y29" s="559"/>
      <c r="Z29" s="559"/>
      <c r="AA29" s="559"/>
      <c r="AB29" s="559"/>
      <c r="AC29" s="559"/>
      <c r="AD29" s="559"/>
      <c r="AE29" s="559"/>
      <c r="AF29" s="559"/>
      <c r="AG29" s="559"/>
      <c r="AH29" s="559"/>
      <c r="AI29" s="559"/>
      <c r="AJ29" s="559"/>
    </row>
    <row r="30" spans="1:36" ht="17.649999999999999" customHeight="1" x14ac:dyDescent="0.2">
      <c r="A30" s="566" t="s">
        <v>838</v>
      </c>
      <c r="B30" s="559"/>
      <c r="C30" s="559"/>
      <c r="D30" s="559"/>
      <c r="E30" s="559"/>
      <c r="F30" s="559"/>
      <c r="G30" s="559"/>
      <c r="H30" s="559"/>
      <c r="I30" s="559"/>
      <c r="J30" s="559"/>
      <c r="K30" s="559"/>
      <c r="L30" s="559"/>
      <c r="M30" s="559"/>
      <c r="N30" s="559"/>
      <c r="O30" s="559"/>
      <c r="P30" s="559"/>
      <c r="Q30" s="559"/>
      <c r="R30" s="559"/>
      <c r="S30" s="559"/>
      <c r="T30" s="559"/>
      <c r="U30" s="559"/>
      <c r="V30" s="559"/>
      <c r="W30" s="559"/>
      <c r="X30" s="559"/>
      <c r="Y30" s="559"/>
      <c r="Z30" s="559"/>
      <c r="AA30" s="559"/>
      <c r="AB30" s="559"/>
      <c r="AC30" s="559"/>
      <c r="AD30" s="559"/>
      <c r="AE30" s="559"/>
      <c r="AF30" s="559"/>
      <c r="AG30" s="559"/>
      <c r="AH30" s="559"/>
      <c r="AI30" s="559"/>
      <c r="AJ30" s="559"/>
    </row>
    <row r="31" spans="1:36" ht="17.649999999999999" customHeight="1" x14ac:dyDescent="0.2">
      <c r="A31" s="567" t="s">
        <v>839</v>
      </c>
      <c r="B31" s="559"/>
      <c r="C31" s="559"/>
      <c r="D31" s="559"/>
      <c r="E31" s="559"/>
      <c r="F31" s="559"/>
      <c r="G31" s="559"/>
      <c r="H31" s="559"/>
      <c r="I31" s="559"/>
      <c r="J31" s="559"/>
      <c r="K31" s="559"/>
      <c r="L31" s="559"/>
      <c r="M31" s="559"/>
      <c r="N31" s="559"/>
      <c r="O31" s="559"/>
      <c r="P31" s="559"/>
      <c r="Q31" s="559"/>
      <c r="R31" s="559"/>
      <c r="S31" s="559"/>
      <c r="T31" s="559"/>
      <c r="U31" s="559"/>
      <c r="V31" s="559"/>
      <c r="W31" s="559"/>
      <c r="X31" s="559"/>
      <c r="Y31" s="559"/>
      <c r="Z31" s="559"/>
      <c r="AA31" s="559"/>
      <c r="AB31" s="559"/>
      <c r="AC31" s="559"/>
      <c r="AD31" s="559"/>
      <c r="AE31" s="559"/>
      <c r="AF31" s="559"/>
      <c r="AG31" s="559"/>
      <c r="AH31" s="559"/>
      <c r="AI31" s="559"/>
      <c r="AJ31" s="559"/>
    </row>
    <row r="32" spans="1:36" ht="17.649999999999999" customHeight="1" x14ac:dyDescent="0.2">
      <c r="A32" s="559" t="s">
        <v>840</v>
      </c>
      <c r="B32" s="559"/>
      <c r="C32" s="559"/>
      <c r="D32" s="559"/>
      <c r="E32" s="559"/>
      <c r="F32" s="559"/>
      <c r="G32" s="559"/>
      <c r="H32" s="559"/>
      <c r="I32" s="559"/>
      <c r="J32" s="559"/>
      <c r="K32" s="559"/>
      <c r="L32" s="559"/>
      <c r="M32" s="559"/>
      <c r="N32" s="559"/>
      <c r="O32" s="559"/>
      <c r="P32" s="559"/>
      <c r="Q32" s="559"/>
      <c r="R32" s="559"/>
      <c r="S32" s="559"/>
      <c r="T32" s="559"/>
      <c r="U32" s="559"/>
      <c r="V32" s="559"/>
      <c r="W32" s="559"/>
      <c r="X32" s="559"/>
      <c r="Y32" s="559"/>
      <c r="Z32" s="559"/>
      <c r="AA32" s="559"/>
      <c r="AB32" s="559"/>
      <c r="AC32" s="559"/>
      <c r="AD32" s="559"/>
      <c r="AE32" s="559"/>
      <c r="AF32" s="559"/>
      <c r="AG32" s="559"/>
      <c r="AH32" s="559"/>
      <c r="AI32" s="559"/>
      <c r="AJ32" s="559"/>
    </row>
    <row r="33" spans="1:36" ht="17.649999999999999" customHeight="1" x14ac:dyDescent="0.2">
      <c r="A33" s="559" t="s">
        <v>841</v>
      </c>
      <c r="B33" s="559"/>
      <c r="C33" s="559"/>
      <c r="D33" s="559"/>
      <c r="E33" s="559"/>
      <c r="F33" s="559"/>
      <c r="G33" s="559"/>
      <c r="H33" s="559"/>
      <c r="I33" s="559"/>
      <c r="J33" s="559"/>
      <c r="K33" s="559"/>
      <c r="L33" s="559"/>
      <c r="M33" s="559"/>
      <c r="N33" s="559"/>
      <c r="O33" s="559"/>
      <c r="P33" s="559"/>
      <c r="Q33" s="559"/>
      <c r="R33" s="559"/>
      <c r="S33" s="559"/>
      <c r="T33" s="559"/>
      <c r="U33" s="559"/>
      <c r="V33" s="559"/>
      <c r="W33" s="559"/>
      <c r="X33" s="559"/>
      <c r="Y33" s="559"/>
      <c r="Z33" s="559"/>
      <c r="AA33" s="559"/>
      <c r="AB33" s="559"/>
      <c r="AC33" s="559"/>
      <c r="AD33" s="559"/>
      <c r="AE33" s="559"/>
      <c r="AF33" s="559"/>
      <c r="AG33" s="559"/>
      <c r="AH33" s="559"/>
      <c r="AI33" s="559"/>
      <c r="AJ33" s="559"/>
    </row>
    <row r="34" spans="1:36" ht="17.649999999999999" customHeight="1" x14ac:dyDescent="0.2">
      <c r="A34" s="568" t="s">
        <v>842</v>
      </c>
      <c r="B34" s="559"/>
      <c r="C34" s="559"/>
      <c r="D34" s="559"/>
      <c r="E34" s="559"/>
      <c r="F34" s="559"/>
      <c r="G34" s="559"/>
      <c r="H34" s="559"/>
      <c r="I34" s="559"/>
      <c r="J34" s="559"/>
      <c r="K34" s="559"/>
      <c r="L34" s="559"/>
      <c r="M34" s="559"/>
      <c r="N34" s="559"/>
      <c r="O34" s="559"/>
      <c r="P34" s="559"/>
      <c r="Q34" s="559"/>
      <c r="R34" s="559"/>
      <c r="S34" s="559"/>
      <c r="T34" s="559"/>
      <c r="U34" s="559"/>
      <c r="V34" s="559"/>
      <c r="W34" s="559"/>
      <c r="X34" s="559"/>
      <c r="Y34" s="559"/>
      <c r="Z34" s="559"/>
      <c r="AA34" s="559"/>
      <c r="AB34" s="559"/>
      <c r="AC34" s="559"/>
      <c r="AD34" s="559"/>
      <c r="AE34" s="559"/>
      <c r="AF34" s="559"/>
      <c r="AG34" s="559"/>
      <c r="AH34" s="559"/>
      <c r="AI34" s="559"/>
      <c r="AJ34" s="559"/>
    </row>
    <row r="35" spans="1:36" ht="17.649999999999999" customHeight="1" x14ac:dyDescent="0.2">
      <c r="A35" s="567" t="s">
        <v>843</v>
      </c>
      <c r="B35" s="559"/>
      <c r="C35" s="559"/>
      <c r="D35" s="559"/>
      <c r="E35" s="559"/>
      <c r="F35" s="559"/>
      <c r="G35" s="559"/>
      <c r="H35" s="559"/>
      <c r="I35" s="559"/>
      <c r="J35" s="559"/>
      <c r="K35" s="559"/>
      <c r="L35" s="559"/>
      <c r="M35" s="559"/>
      <c r="N35" s="559"/>
      <c r="O35" s="559"/>
      <c r="P35" s="559"/>
      <c r="Q35" s="559"/>
      <c r="R35" s="559"/>
      <c r="S35" s="559"/>
      <c r="T35" s="559"/>
      <c r="U35" s="559"/>
      <c r="V35" s="559"/>
      <c r="W35" s="559"/>
      <c r="X35" s="559"/>
      <c r="Y35" s="559"/>
      <c r="Z35" s="559"/>
      <c r="AA35" s="559"/>
      <c r="AB35" s="559"/>
      <c r="AC35" s="559"/>
      <c r="AD35" s="559"/>
      <c r="AE35" s="559"/>
      <c r="AF35" s="559"/>
      <c r="AG35" s="559"/>
      <c r="AH35" s="559"/>
      <c r="AI35" s="559"/>
      <c r="AJ35" s="559"/>
    </row>
    <row r="36" spans="1:36" ht="17.649999999999999" customHeight="1" x14ac:dyDescent="0.2">
      <c r="A36" s="567"/>
      <c r="B36" s="559"/>
      <c r="C36" s="559"/>
      <c r="D36" s="559"/>
      <c r="E36" s="559"/>
      <c r="F36" s="559"/>
      <c r="G36" s="559"/>
      <c r="H36" s="559"/>
      <c r="I36" s="559"/>
      <c r="J36" s="559"/>
      <c r="K36" s="559"/>
      <c r="L36" s="559"/>
      <c r="M36" s="559"/>
      <c r="N36" s="559"/>
      <c r="O36" s="559"/>
      <c r="P36" s="559"/>
      <c r="Q36" s="559"/>
      <c r="R36" s="559"/>
      <c r="S36" s="559"/>
      <c r="T36" s="559"/>
      <c r="U36" s="559"/>
      <c r="V36" s="559"/>
      <c r="W36" s="559"/>
      <c r="X36" s="559"/>
      <c r="Y36" s="559"/>
      <c r="Z36" s="559"/>
      <c r="AA36" s="559"/>
      <c r="AB36" s="559"/>
      <c r="AC36" s="559"/>
      <c r="AD36" s="559"/>
      <c r="AE36" s="559"/>
      <c r="AF36" s="559"/>
      <c r="AG36" s="559"/>
      <c r="AH36" s="559"/>
      <c r="AI36" s="559"/>
      <c r="AJ36" s="559"/>
    </row>
    <row r="37" spans="1:36" ht="16.899999999999999" customHeight="1" x14ac:dyDescent="0.2">
      <c r="A37" s="565" t="s">
        <v>844</v>
      </c>
      <c r="B37" s="559"/>
      <c r="C37" s="559"/>
      <c r="D37" s="559"/>
      <c r="E37" s="559"/>
      <c r="F37" s="559"/>
      <c r="G37" s="559"/>
      <c r="H37" s="559"/>
      <c r="I37" s="559"/>
      <c r="J37" s="559"/>
      <c r="K37" s="559"/>
      <c r="L37" s="559"/>
      <c r="M37" s="559"/>
      <c r="N37" s="559"/>
      <c r="O37" s="559"/>
      <c r="P37" s="559"/>
      <c r="Q37" s="559"/>
      <c r="R37" s="559"/>
      <c r="S37" s="559"/>
      <c r="T37" s="559"/>
      <c r="U37" s="559"/>
      <c r="V37" s="559"/>
      <c r="W37" s="559"/>
      <c r="X37" s="559"/>
      <c r="Y37" s="559"/>
      <c r="Z37" s="559"/>
      <c r="AA37" s="559"/>
      <c r="AB37" s="559"/>
      <c r="AC37" s="559"/>
      <c r="AD37" s="559"/>
      <c r="AE37" s="559"/>
      <c r="AF37" s="559"/>
      <c r="AG37" s="559"/>
      <c r="AH37" s="559"/>
      <c r="AI37" s="559"/>
      <c r="AJ37" s="559"/>
    </row>
    <row r="38" spans="1:36" ht="19.899999999999999" customHeight="1" x14ac:dyDescent="0.2">
      <c r="A38" s="565" t="s">
        <v>845</v>
      </c>
      <c r="B38" s="559"/>
      <c r="C38" s="559"/>
      <c r="D38" s="559"/>
      <c r="E38" s="559"/>
      <c r="F38" s="559"/>
      <c r="G38" s="559"/>
      <c r="H38" s="559"/>
      <c r="I38" s="559"/>
      <c r="J38" s="559"/>
      <c r="K38" s="559"/>
      <c r="L38" s="559"/>
      <c r="M38" s="559"/>
      <c r="N38" s="559"/>
      <c r="O38" s="559"/>
      <c r="P38" s="559"/>
      <c r="Q38" s="559"/>
      <c r="R38" s="559"/>
      <c r="S38" s="559"/>
      <c r="T38" s="559"/>
      <c r="U38" s="559"/>
      <c r="V38" s="559"/>
      <c r="W38" s="559"/>
      <c r="X38" s="559"/>
      <c r="Y38" s="559"/>
      <c r="Z38" s="559"/>
      <c r="AA38" s="559"/>
      <c r="AB38" s="559"/>
      <c r="AC38" s="559"/>
      <c r="AD38" s="559"/>
      <c r="AE38" s="559"/>
      <c r="AF38" s="559"/>
      <c r="AG38" s="559"/>
      <c r="AH38" s="559"/>
      <c r="AI38" s="559"/>
      <c r="AJ38" s="559"/>
    </row>
    <row r="39" spans="1:36" ht="19.899999999999999" customHeight="1" x14ac:dyDescent="0.2">
      <c r="A39" s="565" t="s">
        <v>846</v>
      </c>
      <c r="B39" s="559"/>
      <c r="C39" s="559"/>
      <c r="D39" s="559"/>
      <c r="E39" s="559"/>
      <c r="F39" s="559"/>
      <c r="G39" s="559"/>
      <c r="H39" s="559"/>
      <c r="I39" s="559"/>
      <c r="J39" s="559"/>
      <c r="K39" s="559"/>
      <c r="L39" s="559"/>
      <c r="M39" s="559"/>
      <c r="N39" s="559"/>
      <c r="O39" s="559"/>
      <c r="P39" s="559"/>
      <c r="Q39" s="559"/>
      <c r="R39" s="559"/>
      <c r="S39" s="559"/>
      <c r="T39" s="559"/>
      <c r="U39" s="559"/>
      <c r="V39" s="559"/>
      <c r="W39" s="559"/>
      <c r="X39" s="559"/>
      <c r="Y39" s="559"/>
      <c r="Z39" s="559"/>
      <c r="AA39" s="559"/>
      <c r="AB39" s="559"/>
      <c r="AC39" s="559"/>
      <c r="AD39" s="559"/>
      <c r="AE39" s="559"/>
      <c r="AF39" s="559"/>
      <c r="AG39" s="559"/>
      <c r="AH39" s="559"/>
      <c r="AI39" s="559"/>
      <c r="AJ39" s="559"/>
    </row>
    <row r="40" spans="1:36" ht="16.899999999999999" customHeight="1" x14ac:dyDescent="0.2">
      <c r="A40" s="559" t="s">
        <v>847</v>
      </c>
      <c r="B40" s="559"/>
      <c r="C40" s="559"/>
      <c r="D40" s="559"/>
      <c r="E40" s="559"/>
      <c r="F40" s="559"/>
      <c r="G40" s="559"/>
      <c r="H40" s="559"/>
      <c r="I40" s="559"/>
      <c r="J40" s="559"/>
      <c r="K40" s="559"/>
      <c r="L40" s="559"/>
      <c r="M40" s="559"/>
      <c r="N40" s="559"/>
      <c r="O40" s="559"/>
      <c r="P40" s="559"/>
      <c r="Q40" s="559"/>
      <c r="R40" s="559"/>
      <c r="S40" s="559"/>
      <c r="T40" s="559"/>
      <c r="U40" s="559"/>
      <c r="V40" s="559"/>
      <c r="W40" s="559"/>
      <c r="X40" s="559"/>
      <c r="Y40" s="559"/>
      <c r="Z40" s="559"/>
      <c r="AA40" s="559"/>
      <c r="AB40" s="559"/>
      <c r="AC40" s="559"/>
      <c r="AD40" s="559"/>
      <c r="AE40" s="559"/>
      <c r="AF40" s="559"/>
      <c r="AG40" s="559"/>
      <c r="AH40" s="559"/>
      <c r="AI40" s="559"/>
      <c r="AJ40" s="559"/>
    </row>
    <row r="41" spans="1:36" ht="16.899999999999999" customHeight="1" x14ac:dyDescent="0.2">
      <c r="A41" s="559" t="s">
        <v>848</v>
      </c>
      <c r="B41" s="559"/>
      <c r="C41" s="559"/>
      <c r="D41" s="559"/>
      <c r="E41" s="559"/>
      <c r="F41" s="559"/>
      <c r="G41" s="559"/>
      <c r="H41" s="559"/>
      <c r="I41" s="559"/>
      <c r="J41" s="559"/>
      <c r="K41" s="559"/>
      <c r="L41" s="559"/>
      <c r="M41" s="559"/>
      <c r="N41" s="559"/>
      <c r="O41" s="559"/>
      <c r="P41" s="559"/>
      <c r="Q41" s="559"/>
      <c r="R41" s="559"/>
      <c r="S41" s="559"/>
      <c r="T41" s="559"/>
      <c r="U41" s="559"/>
      <c r="V41" s="559"/>
      <c r="W41" s="559"/>
      <c r="X41" s="559"/>
      <c r="Y41" s="559"/>
      <c r="Z41" s="559"/>
      <c r="AA41" s="559"/>
      <c r="AB41" s="559"/>
      <c r="AC41" s="559"/>
      <c r="AD41" s="559"/>
      <c r="AE41" s="559"/>
      <c r="AF41" s="559"/>
      <c r="AG41" s="559"/>
      <c r="AH41" s="559"/>
      <c r="AI41" s="559"/>
      <c r="AJ41" s="559"/>
    </row>
    <row r="42" spans="1:36" ht="16.899999999999999" customHeight="1" x14ac:dyDescent="0.2">
      <c r="A42" s="559"/>
      <c r="B42" s="559"/>
      <c r="C42" s="559"/>
      <c r="D42" s="559"/>
      <c r="E42" s="559"/>
      <c r="F42" s="559"/>
      <c r="G42" s="559"/>
      <c r="H42" s="559"/>
      <c r="I42" s="559"/>
      <c r="J42" s="559"/>
      <c r="K42" s="559"/>
      <c r="L42" s="559"/>
      <c r="M42" s="559"/>
      <c r="N42" s="559"/>
      <c r="O42" s="559"/>
      <c r="P42" s="559"/>
      <c r="Q42" s="559"/>
      <c r="R42" s="559"/>
      <c r="S42" s="559"/>
      <c r="T42" s="559"/>
      <c r="U42" s="559"/>
      <c r="V42" s="559"/>
      <c r="W42" s="559"/>
      <c r="X42" s="559"/>
      <c r="Y42" s="559"/>
      <c r="Z42" s="559"/>
      <c r="AA42" s="559"/>
      <c r="AB42" s="559"/>
      <c r="AC42" s="559"/>
      <c r="AD42" s="559"/>
      <c r="AE42" s="559"/>
      <c r="AF42" s="559"/>
      <c r="AG42" s="559"/>
      <c r="AH42" s="559"/>
      <c r="AI42" s="559"/>
      <c r="AJ42" s="559"/>
    </row>
    <row r="43" spans="1:36" ht="21.4" customHeight="1" x14ac:dyDescent="0.2">
      <c r="A43" s="870" t="s">
        <v>849</v>
      </c>
      <c r="B43" s="870"/>
      <c r="C43" s="870"/>
      <c r="D43" s="870"/>
      <c r="E43" s="870"/>
      <c r="F43" s="870"/>
      <c r="G43" s="870"/>
      <c r="H43" s="870"/>
      <c r="I43" s="870"/>
      <c r="J43" s="870"/>
      <c r="K43" s="870"/>
      <c r="L43" s="870"/>
      <c r="M43" s="870"/>
      <c r="N43" s="870"/>
      <c r="O43" s="870"/>
      <c r="P43" s="870"/>
      <c r="Q43" s="870"/>
      <c r="R43" s="870"/>
      <c r="S43" s="870"/>
      <c r="T43" s="870"/>
      <c r="U43" s="870"/>
      <c r="V43" s="870"/>
      <c r="W43" s="870"/>
      <c r="X43" s="870"/>
      <c r="Y43" s="870"/>
      <c r="Z43" s="870"/>
      <c r="AA43" s="870"/>
      <c r="AB43" s="870"/>
      <c r="AC43" s="870"/>
      <c r="AD43" s="870"/>
      <c r="AE43" s="870"/>
      <c r="AF43" s="870"/>
      <c r="AG43" s="870"/>
      <c r="AH43" s="870"/>
      <c r="AI43" s="870"/>
      <c r="AJ43" s="870"/>
    </row>
    <row r="44" spans="1:36" ht="16.899999999999999" customHeight="1" thickBot="1" x14ac:dyDescent="0.25">
      <c r="A44" s="565" t="s">
        <v>850</v>
      </c>
      <c r="B44" s="559"/>
      <c r="C44" s="559"/>
      <c r="D44" s="559"/>
      <c r="E44" s="559"/>
      <c r="F44" s="559"/>
      <c r="G44" s="559"/>
      <c r="H44" s="559"/>
      <c r="I44" s="559"/>
      <c r="J44" s="559"/>
      <c r="K44" s="559"/>
      <c r="L44" s="559"/>
      <c r="M44" s="559"/>
      <c r="N44" s="559"/>
      <c r="O44" s="559"/>
      <c r="P44" s="559"/>
      <c r="Q44" s="559"/>
      <c r="R44" s="559"/>
      <c r="S44" s="559"/>
      <c r="T44" s="559"/>
      <c r="U44" s="559"/>
      <c r="V44" s="559"/>
      <c r="W44" s="559"/>
      <c r="X44" s="559"/>
      <c r="Y44" s="559"/>
      <c r="Z44" s="559"/>
      <c r="AA44" s="559"/>
      <c r="AB44" s="559"/>
      <c r="AC44" s="559"/>
      <c r="AD44" s="559"/>
      <c r="AE44" s="559"/>
      <c r="AF44" s="559"/>
      <c r="AG44" s="559"/>
      <c r="AH44" s="559"/>
      <c r="AI44" s="559"/>
      <c r="AJ44" s="559"/>
    </row>
    <row r="45" spans="1:36" ht="29.25" customHeight="1" x14ac:dyDescent="0.2">
      <c r="A45" s="871" t="s">
        <v>687</v>
      </c>
      <c r="B45" s="872"/>
      <c r="C45" s="873" t="s">
        <v>688</v>
      </c>
      <c r="D45" s="874"/>
      <c r="E45" s="874"/>
      <c r="F45" s="874"/>
      <c r="G45" s="874"/>
      <c r="H45" s="872"/>
      <c r="I45" s="873" t="s">
        <v>689</v>
      </c>
      <c r="J45" s="874"/>
      <c r="K45" s="874"/>
      <c r="L45" s="874"/>
      <c r="M45" s="874"/>
      <c r="N45" s="874"/>
      <c r="O45" s="874"/>
      <c r="P45" s="872"/>
      <c r="Q45" s="873" t="s">
        <v>690</v>
      </c>
      <c r="R45" s="874"/>
      <c r="S45" s="874"/>
      <c r="T45" s="874"/>
      <c r="U45" s="874"/>
      <c r="V45" s="874"/>
      <c r="W45" s="872"/>
      <c r="X45" s="875" t="s">
        <v>831</v>
      </c>
      <c r="Y45" s="876"/>
      <c r="Z45" s="876"/>
      <c r="AA45" s="876"/>
      <c r="AB45" s="876"/>
      <c r="AC45" s="877"/>
      <c r="AD45" s="559"/>
      <c r="AE45" s="559"/>
      <c r="AF45" s="559"/>
      <c r="AG45" s="559"/>
      <c r="AH45" s="559"/>
      <c r="AI45" s="559"/>
      <c r="AJ45" s="559"/>
    </row>
    <row r="46" spans="1:36" ht="62.45" customHeight="1" thickBot="1" x14ac:dyDescent="0.25">
      <c r="A46" s="858" t="s">
        <v>851</v>
      </c>
      <c r="B46" s="859"/>
      <c r="C46" s="860" t="s">
        <v>852</v>
      </c>
      <c r="D46" s="861"/>
      <c r="E46" s="861"/>
      <c r="F46" s="861"/>
      <c r="G46" s="861"/>
      <c r="H46" s="862"/>
      <c r="I46" s="863">
        <v>79.790000000000006</v>
      </c>
      <c r="J46" s="864"/>
      <c r="K46" s="864"/>
      <c r="L46" s="864"/>
      <c r="M46" s="864"/>
      <c r="N46" s="864"/>
      <c r="O46" s="864"/>
      <c r="P46" s="865"/>
      <c r="Q46" s="866">
        <v>4</v>
      </c>
      <c r="R46" s="867"/>
      <c r="S46" s="867"/>
      <c r="T46" s="867"/>
      <c r="U46" s="867"/>
      <c r="V46" s="867"/>
      <c r="W46" s="868"/>
      <c r="X46" s="863">
        <v>319.16000000000003</v>
      </c>
      <c r="Y46" s="864"/>
      <c r="Z46" s="864"/>
      <c r="AA46" s="864"/>
      <c r="AB46" s="864"/>
      <c r="AC46" s="869"/>
      <c r="AD46" s="559"/>
      <c r="AE46" s="559"/>
      <c r="AF46" s="559"/>
      <c r="AG46" s="559"/>
      <c r="AH46" s="559"/>
      <c r="AI46" s="559"/>
      <c r="AJ46" s="559"/>
    </row>
    <row r="47" spans="1:36" ht="17.649999999999999" customHeight="1" x14ac:dyDescent="0.2">
      <c r="A47" s="568" t="s">
        <v>853</v>
      </c>
      <c r="B47" s="559"/>
      <c r="C47" s="559"/>
      <c r="D47" s="559"/>
      <c r="E47" s="559"/>
      <c r="F47" s="559"/>
      <c r="G47" s="559"/>
      <c r="H47" s="559"/>
      <c r="I47" s="559"/>
      <c r="J47" s="559"/>
      <c r="K47" s="559"/>
      <c r="L47" s="559"/>
      <c r="M47" s="559"/>
      <c r="N47" s="559"/>
      <c r="O47" s="559"/>
      <c r="P47" s="559"/>
      <c r="Q47" s="559"/>
      <c r="R47" s="559"/>
      <c r="S47" s="559"/>
      <c r="T47" s="559"/>
      <c r="U47" s="559"/>
      <c r="V47" s="559"/>
      <c r="W47" s="559"/>
      <c r="X47" s="559"/>
      <c r="Y47" s="559"/>
      <c r="Z47" s="559"/>
      <c r="AA47" s="559"/>
      <c r="AB47" s="559"/>
      <c r="AC47" s="559"/>
      <c r="AD47" s="559"/>
      <c r="AE47" s="559"/>
      <c r="AF47" s="559"/>
      <c r="AG47" s="559"/>
      <c r="AH47" s="559"/>
      <c r="AI47" s="559"/>
      <c r="AJ47" s="559"/>
    </row>
    <row r="48" spans="1:36" ht="17.649999999999999" customHeight="1" x14ac:dyDescent="0.2">
      <c r="A48" s="559" t="s">
        <v>854</v>
      </c>
      <c r="B48" s="559"/>
      <c r="C48" s="559"/>
      <c r="D48" s="559"/>
      <c r="E48" s="559"/>
      <c r="F48" s="559"/>
      <c r="G48" s="559"/>
      <c r="H48" s="559"/>
      <c r="I48" s="559"/>
      <c r="J48" s="559"/>
      <c r="K48" s="559"/>
      <c r="L48" s="559"/>
      <c r="M48" s="559"/>
      <c r="N48" s="559"/>
      <c r="O48" s="559"/>
      <c r="P48" s="559"/>
      <c r="Q48" s="559"/>
      <c r="R48" s="559"/>
      <c r="S48" s="559"/>
      <c r="T48" s="559"/>
      <c r="U48" s="559"/>
      <c r="V48" s="559"/>
      <c r="W48" s="559"/>
      <c r="X48" s="559"/>
      <c r="Y48" s="559"/>
      <c r="Z48" s="559"/>
      <c r="AA48" s="559"/>
      <c r="AB48" s="559"/>
      <c r="AC48" s="559"/>
      <c r="AD48" s="559"/>
      <c r="AE48" s="559"/>
      <c r="AF48" s="559"/>
      <c r="AG48" s="559"/>
      <c r="AH48" s="559"/>
      <c r="AI48" s="559"/>
      <c r="AJ48" s="559"/>
    </row>
    <row r="49" spans="1:36" ht="17.649999999999999" customHeight="1" x14ac:dyDescent="0.2">
      <c r="A49" s="559" t="s">
        <v>855</v>
      </c>
      <c r="B49" s="559"/>
      <c r="C49" s="559"/>
      <c r="D49" s="559"/>
      <c r="E49" s="559"/>
      <c r="F49" s="559"/>
      <c r="G49" s="559"/>
      <c r="H49" s="559"/>
      <c r="I49" s="559"/>
      <c r="J49" s="559"/>
      <c r="K49" s="559"/>
      <c r="L49" s="559"/>
      <c r="M49" s="559"/>
      <c r="N49" s="559"/>
      <c r="O49" s="559"/>
      <c r="P49" s="559"/>
      <c r="Q49" s="559"/>
      <c r="R49" s="559"/>
      <c r="S49" s="559"/>
      <c r="T49" s="559"/>
      <c r="U49" s="559"/>
      <c r="V49" s="559"/>
      <c r="W49" s="559"/>
      <c r="X49" s="559"/>
      <c r="Y49" s="559"/>
      <c r="Z49" s="559"/>
      <c r="AA49" s="559"/>
      <c r="AB49" s="559"/>
      <c r="AC49" s="559"/>
      <c r="AD49" s="559"/>
      <c r="AE49" s="559"/>
      <c r="AF49" s="559"/>
      <c r="AG49" s="559"/>
      <c r="AH49" s="559"/>
      <c r="AI49" s="559"/>
      <c r="AJ49" s="559"/>
    </row>
    <row r="50" spans="1:36" ht="17.649999999999999" customHeight="1" x14ac:dyDescent="0.2">
      <c r="A50" s="559" t="s">
        <v>841</v>
      </c>
      <c r="B50" s="559"/>
      <c r="C50" s="559"/>
      <c r="D50" s="559"/>
      <c r="E50" s="559"/>
      <c r="F50" s="559"/>
      <c r="G50" s="559"/>
      <c r="H50" s="559"/>
      <c r="I50" s="559"/>
      <c r="J50" s="559"/>
      <c r="K50" s="559"/>
      <c r="L50" s="559"/>
      <c r="M50" s="559"/>
      <c r="N50" s="559"/>
      <c r="O50" s="559"/>
      <c r="P50" s="559"/>
      <c r="Q50" s="559"/>
      <c r="R50" s="559"/>
      <c r="S50" s="559"/>
      <c r="T50" s="559"/>
      <c r="U50" s="559"/>
      <c r="V50" s="559"/>
      <c r="W50" s="559"/>
      <c r="X50" s="559"/>
      <c r="Y50" s="559"/>
      <c r="Z50" s="559"/>
      <c r="AA50" s="559"/>
      <c r="AB50" s="559"/>
      <c r="AC50" s="559"/>
      <c r="AD50" s="559"/>
      <c r="AE50" s="559"/>
      <c r="AF50" s="559"/>
      <c r="AG50" s="559"/>
      <c r="AH50" s="559"/>
      <c r="AI50" s="559"/>
      <c r="AJ50" s="559"/>
    </row>
    <row r="51" spans="1:36" ht="17.649999999999999" customHeight="1" x14ac:dyDescent="0.2">
      <c r="A51" s="559" t="s">
        <v>856</v>
      </c>
      <c r="B51" s="559"/>
      <c r="C51" s="559"/>
      <c r="D51" s="559"/>
      <c r="E51" s="559"/>
      <c r="F51" s="559"/>
      <c r="G51" s="559"/>
      <c r="H51" s="559"/>
      <c r="I51" s="559"/>
      <c r="J51" s="559"/>
      <c r="K51" s="559"/>
      <c r="L51" s="559"/>
      <c r="M51" s="559"/>
      <c r="N51" s="559"/>
      <c r="O51" s="559"/>
      <c r="P51" s="559"/>
      <c r="Q51" s="559"/>
      <c r="R51" s="559"/>
      <c r="S51" s="559"/>
      <c r="T51" s="559"/>
      <c r="U51" s="559"/>
      <c r="V51" s="559"/>
      <c r="W51" s="559"/>
      <c r="X51" s="559"/>
      <c r="Y51" s="559"/>
      <c r="Z51" s="559"/>
      <c r="AA51" s="559"/>
      <c r="AB51" s="559"/>
      <c r="AC51" s="559"/>
      <c r="AD51" s="559"/>
      <c r="AE51" s="559"/>
      <c r="AF51" s="559"/>
      <c r="AG51" s="559"/>
      <c r="AH51" s="559"/>
      <c r="AI51" s="559"/>
      <c r="AJ51" s="559"/>
    </row>
    <row r="52" spans="1:36" ht="16.899999999999999" customHeight="1" x14ac:dyDescent="0.2">
      <c r="A52" s="565" t="s">
        <v>857</v>
      </c>
      <c r="B52" s="559"/>
      <c r="C52" s="559"/>
      <c r="D52" s="559"/>
      <c r="E52" s="559"/>
      <c r="F52" s="559"/>
      <c r="G52" s="559"/>
      <c r="H52" s="559"/>
      <c r="I52" s="559"/>
      <c r="J52" s="559"/>
      <c r="K52" s="559"/>
      <c r="L52" s="559"/>
      <c r="M52" s="559"/>
      <c r="N52" s="559"/>
      <c r="O52" s="559"/>
      <c r="P52" s="559"/>
      <c r="Q52" s="559"/>
      <c r="R52" s="559"/>
      <c r="S52" s="559"/>
      <c r="T52" s="559"/>
      <c r="U52" s="559"/>
      <c r="V52" s="559"/>
      <c r="W52" s="559"/>
      <c r="X52" s="559"/>
      <c r="Y52" s="559"/>
      <c r="Z52" s="559"/>
      <c r="AA52" s="559"/>
      <c r="AB52" s="559"/>
      <c r="AC52" s="559"/>
      <c r="AD52" s="559"/>
      <c r="AE52" s="559"/>
      <c r="AF52" s="559"/>
      <c r="AG52" s="559"/>
      <c r="AH52" s="559"/>
      <c r="AI52" s="559"/>
      <c r="AJ52" s="559"/>
    </row>
    <row r="53" spans="1:36" ht="16.899999999999999" customHeight="1" x14ac:dyDescent="0.2">
      <c r="A53" s="565" t="s">
        <v>858</v>
      </c>
      <c r="B53" s="559"/>
      <c r="C53" s="559"/>
      <c r="D53" s="559"/>
      <c r="E53" s="559"/>
      <c r="F53" s="559"/>
      <c r="G53" s="559"/>
      <c r="H53" s="559"/>
      <c r="I53" s="559"/>
      <c r="J53" s="559"/>
      <c r="K53" s="559"/>
      <c r="L53" s="559"/>
      <c r="M53" s="559"/>
      <c r="N53" s="559"/>
      <c r="O53" s="559"/>
      <c r="P53" s="559"/>
      <c r="Q53" s="559"/>
      <c r="R53" s="559"/>
      <c r="S53" s="559"/>
      <c r="T53" s="559"/>
      <c r="U53" s="559"/>
      <c r="V53" s="559"/>
      <c r="W53" s="559"/>
      <c r="X53" s="559"/>
      <c r="Y53" s="559"/>
      <c r="Z53" s="559"/>
      <c r="AA53" s="559"/>
      <c r="AB53" s="559"/>
      <c r="AC53" s="559"/>
      <c r="AD53" s="559"/>
      <c r="AE53" s="559"/>
      <c r="AF53" s="559"/>
      <c r="AG53" s="559"/>
      <c r="AH53" s="559"/>
      <c r="AI53" s="559"/>
      <c r="AJ53" s="559"/>
    </row>
    <row r="54" spans="1:36" ht="16.899999999999999" customHeight="1" x14ac:dyDescent="0.2">
      <c r="A54" s="565" t="s">
        <v>859</v>
      </c>
      <c r="B54" s="559"/>
      <c r="C54" s="559"/>
      <c r="D54" s="559"/>
      <c r="E54" s="559"/>
      <c r="F54" s="559"/>
      <c r="G54" s="559"/>
      <c r="H54" s="559"/>
      <c r="I54" s="559"/>
      <c r="J54" s="559"/>
      <c r="K54" s="559"/>
      <c r="L54" s="559"/>
      <c r="M54" s="559"/>
      <c r="N54" s="559"/>
      <c r="O54" s="559"/>
      <c r="P54" s="559"/>
      <c r="Q54" s="559"/>
      <c r="R54" s="559"/>
      <c r="S54" s="559"/>
      <c r="T54" s="559"/>
      <c r="U54" s="559"/>
      <c r="V54" s="559"/>
      <c r="W54" s="559"/>
      <c r="X54" s="559"/>
      <c r="Y54" s="559"/>
      <c r="Z54" s="559"/>
      <c r="AA54" s="559"/>
      <c r="AB54" s="559"/>
      <c r="AC54" s="559"/>
      <c r="AD54" s="559"/>
      <c r="AE54" s="559"/>
      <c r="AF54" s="559"/>
      <c r="AG54" s="559"/>
      <c r="AH54" s="559"/>
      <c r="AI54" s="559"/>
      <c r="AJ54" s="559"/>
    </row>
    <row r="55" spans="1:36" ht="16.899999999999999" customHeight="1" x14ac:dyDescent="0.2">
      <c r="A55" s="565"/>
      <c r="B55" s="559"/>
      <c r="C55" s="559"/>
      <c r="D55" s="559"/>
      <c r="E55" s="559"/>
      <c r="F55" s="559"/>
      <c r="G55" s="559"/>
      <c r="H55" s="559"/>
      <c r="I55" s="559"/>
      <c r="J55" s="559"/>
      <c r="K55" s="559"/>
      <c r="L55" s="559"/>
      <c r="M55" s="559"/>
      <c r="N55" s="559"/>
      <c r="O55" s="559"/>
      <c r="P55" s="559"/>
      <c r="Q55" s="559"/>
      <c r="R55" s="559"/>
      <c r="S55" s="559"/>
      <c r="T55" s="559"/>
      <c r="U55" s="559"/>
      <c r="V55" s="559"/>
      <c r="W55" s="559"/>
      <c r="X55" s="559"/>
      <c r="Y55" s="559"/>
      <c r="Z55" s="559"/>
      <c r="AA55" s="559"/>
      <c r="AB55" s="559"/>
      <c r="AC55" s="559"/>
      <c r="AD55" s="559"/>
      <c r="AE55" s="559"/>
      <c r="AF55" s="559"/>
      <c r="AG55" s="559"/>
      <c r="AH55" s="559"/>
      <c r="AI55" s="559"/>
      <c r="AJ55" s="559"/>
    </row>
    <row r="56" spans="1:36" ht="21.4" customHeight="1" x14ac:dyDescent="0.2">
      <c r="A56" s="870" t="s">
        <v>860</v>
      </c>
      <c r="B56" s="870"/>
      <c r="C56" s="870"/>
      <c r="D56" s="870"/>
      <c r="E56" s="870"/>
      <c r="F56" s="870"/>
      <c r="G56" s="870"/>
      <c r="H56" s="870"/>
      <c r="I56" s="870"/>
      <c r="J56" s="870"/>
      <c r="K56" s="870"/>
      <c r="L56" s="870"/>
      <c r="M56" s="870"/>
      <c r="N56" s="870"/>
      <c r="O56" s="870"/>
      <c r="P56" s="870"/>
      <c r="Q56" s="870"/>
      <c r="R56" s="870"/>
      <c r="S56" s="870"/>
      <c r="T56" s="870"/>
      <c r="U56" s="870"/>
      <c r="V56" s="870"/>
      <c r="W56" s="870"/>
      <c r="X56" s="870"/>
      <c r="Y56" s="870"/>
      <c r="Z56" s="870"/>
      <c r="AA56" s="870"/>
      <c r="AB56" s="870"/>
      <c r="AC56" s="870"/>
      <c r="AD56" s="870"/>
      <c r="AE56" s="870"/>
      <c r="AF56" s="870"/>
      <c r="AG56" s="870"/>
      <c r="AH56" s="870"/>
      <c r="AI56" s="870"/>
      <c r="AJ56" s="870"/>
    </row>
    <row r="57" spans="1:36" ht="16.899999999999999" customHeight="1" thickBot="1" x14ac:dyDescent="0.25">
      <c r="A57" s="565" t="s">
        <v>861</v>
      </c>
      <c r="B57" s="559"/>
      <c r="C57" s="559"/>
      <c r="D57" s="559"/>
      <c r="E57" s="559"/>
      <c r="F57" s="559"/>
      <c r="G57" s="559"/>
      <c r="H57" s="559"/>
      <c r="I57" s="559"/>
      <c r="J57" s="559"/>
      <c r="K57" s="559"/>
      <c r="L57" s="559"/>
      <c r="M57" s="559"/>
      <c r="N57" s="559"/>
      <c r="O57" s="559"/>
      <c r="P57" s="559"/>
      <c r="Q57" s="559"/>
      <c r="R57" s="559"/>
      <c r="S57" s="559"/>
      <c r="T57" s="559"/>
      <c r="U57" s="559"/>
      <c r="V57" s="559"/>
      <c r="W57" s="559"/>
      <c r="X57" s="559"/>
      <c r="Y57" s="559"/>
      <c r="Z57" s="559"/>
      <c r="AA57" s="559"/>
      <c r="AB57" s="559"/>
      <c r="AC57" s="559"/>
      <c r="AD57" s="559"/>
      <c r="AE57" s="559"/>
      <c r="AF57" s="559"/>
      <c r="AG57" s="559"/>
      <c r="AH57" s="559"/>
      <c r="AI57" s="559"/>
      <c r="AJ57" s="559"/>
    </row>
    <row r="58" spans="1:36" ht="29.25" customHeight="1" thickBot="1" x14ac:dyDescent="0.25">
      <c r="A58" s="879" t="s">
        <v>687</v>
      </c>
      <c r="B58" s="880"/>
      <c r="C58" s="880"/>
      <c r="D58" s="881"/>
      <c r="E58" s="882" t="s">
        <v>688</v>
      </c>
      <c r="F58" s="880"/>
      <c r="G58" s="880"/>
      <c r="H58" s="880"/>
      <c r="I58" s="880"/>
      <c r="J58" s="880"/>
      <c r="K58" s="880"/>
      <c r="L58" s="881"/>
      <c r="M58" s="882" t="s">
        <v>696</v>
      </c>
      <c r="N58" s="880"/>
      <c r="O58" s="880"/>
      <c r="P58" s="880"/>
      <c r="Q58" s="880"/>
      <c r="R58" s="881"/>
      <c r="S58" s="882" t="s">
        <v>697</v>
      </c>
      <c r="T58" s="880"/>
      <c r="U58" s="880"/>
      <c r="V58" s="880"/>
      <c r="W58" s="880"/>
      <c r="X58" s="881"/>
      <c r="Y58" s="883" t="s">
        <v>862</v>
      </c>
      <c r="Z58" s="884"/>
      <c r="AA58" s="884"/>
      <c r="AB58" s="884"/>
      <c r="AC58" s="884"/>
      <c r="AD58" s="885"/>
      <c r="AE58" s="559"/>
      <c r="AF58" s="559"/>
      <c r="AG58" s="559"/>
      <c r="AH58" s="559"/>
      <c r="AI58" s="559"/>
      <c r="AJ58" s="559"/>
    </row>
    <row r="59" spans="1:36" ht="160.15" customHeight="1" thickBot="1" x14ac:dyDescent="0.25">
      <c r="A59" s="886" t="s">
        <v>863</v>
      </c>
      <c r="B59" s="887"/>
      <c r="C59" s="887"/>
      <c r="D59" s="888"/>
      <c r="E59" s="889" t="s">
        <v>864</v>
      </c>
      <c r="F59" s="890"/>
      <c r="G59" s="890"/>
      <c r="H59" s="890"/>
      <c r="I59" s="890"/>
      <c r="J59" s="890"/>
      <c r="K59" s="890"/>
      <c r="L59" s="891"/>
      <c r="M59" s="889" t="s">
        <v>865</v>
      </c>
      <c r="N59" s="890"/>
      <c r="O59" s="890"/>
      <c r="P59" s="890"/>
      <c r="Q59" s="890"/>
      <c r="R59" s="891"/>
      <c r="S59" s="889" t="s">
        <v>866</v>
      </c>
      <c r="T59" s="890"/>
      <c r="U59" s="890"/>
      <c r="V59" s="890"/>
      <c r="W59" s="890"/>
      <c r="X59" s="891"/>
      <c r="Y59" s="889" t="s">
        <v>867</v>
      </c>
      <c r="Z59" s="890"/>
      <c r="AA59" s="890"/>
      <c r="AB59" s="890"/>
      <c r="AC59" s="890"/>
      <c r="AD59" s="892"/>
      <c r="AE59" s="559"/>
      <c r="AF59" s="559"/>
      <c r="AG59" s="559"/>
      <c r="AH59" s="559"/>
      <c r="AI59" s="559"/>
      <c r="AJ59" s="559"/>
    </row>
    <row r="60" spans="1:36" ht="17.649999999999999" customHeight="1" x14ac:dyDescent="0.2">
      <c r="A60" s="568" t="s">
        <v>868</v>
      </c>
      <c r="B60" s="559"/>
      <c r="C60" s="559"/>
      <c r="D60" s="559"/>
      <c r="E60" s="559"/>
      <c r="F60" s="559"/>
      <c r="G60" s="559"/>
      <c r="H60" s="559"/>
      <c r="I60" s="559"/>
      <c r="J60" s="559"/>
      <c r="K60" s="559"/>
      <c r="L60" s="559"/>
      <c r="M60" s="559"/>
      <c r="N60" s="559"/>
      <c r="O60" s="559"/>
      <c r="P60" s="559"/>
      <c r="Q60" s="559"/>
      <c r="R60" s="559"/>
      <c r="S60" s="559"/>
      <c r="T60" s="559"/>
      <c r="U60" s="559"/>
      <c r="V60" s="559"/>
      <c r="W60" s="559"/>
      <c r="X60" s="559"/>
      <c r="Y60" s="559"/>
      <c r="Z60" s="559"/>
      <c r="AA60" s="559"/>
      <c r="AB60" s="559"/>
      <c r="AC60" s="559"/>
      <c r="AD60" s="559"/>
      <c r="AE60" s="559"/>
      <c r="AF60" s="559"/>
      <c r="AG60" s="559"/>
      <c r="AH60" s="559"/>
      <c r="AI60" s="559"/>
      <c r="AJ60" s="559"/>
    </row>
    <row r="61" spans="1:36" ht="17.649999999999999" customHeight="1" x14ac:dyDescent="0.2">
      <c r="A61" s="559" t="s">
        <v>869</v>
      </c>
      <c r="B61" s="559"/>
      <c r="C61" s="559"/>
      <c r="D61" s="559"/>
      <c r="E61" s="559"/>
      <c r="F61" s="559"/>
      <c r="G61" s="559"/>
      <c r="H61" s="559"/>
      <c r="I61" s="559"/>
      <c r="J61" s="559"/>
      <c r="K61" s="559"/>
      <c r="L61" s="559"/>
      <c r="M61" s="559"/>
      <c r="N61" s="559"/>
      <c r="O61" s="559"/>
      <c r="P61" s="559"/>
      <c r="Q61" s="559"/>
      <c r="R61" s="559"/>
      <c r="S61" s="559"/>
      <c r="T61" s="559"/>
      <c r="U61" s="559"/>
      <c r="V61" s="559"/>
      <c r="W61" s="559"/>
      <c r="X61" s="559"/>
      <c r="Y61" s="559"/>
      <c r="Z61" s="559"/>
      <c r="AA61" s="559"/>
      <c r="AB61" s="559"/>
      <c r="AC61" s="559"/>
      <c r="AD61" s="559"/>
      <c r="AE61" s="559"/>
      <c r="AF61" s="559"/>
      <c r="AG61" s="559"/>
      <c r="AH61" s="559"/>
      <c r="AI61" s="559"/>
      <c r="AJ61" s="559"/>
    </row>
    <row r="62" spans="1:36" ht="17.649999999999999" customHeight="1" x14ac:dyDescent="0.2">
      <c r="A62" s="559" t="s">
        <v>870</v>
      </c>
      <c r="B62" s="559"/>
      <c r="C62" s="559"/>
      <c r="D62" s="559"/>
      <c r="E62" s="559"/>
      <c r="F62" s="559"/>
      <c r="G62" s="559"/>
      <c r="H62" s="559"/>
      <c r="I62" s="559"/>
      <c r="J62" s="559"/>
      <c r="K62" s="559"/>
      <c r="L62" s="559"/>
      <c r="M62" s="559"/>
      <c r="N62" s="559"/>
      <c r="O62" s="559"/>
      <c r="P62" s="559"/>
      <c r="Q62" s="559"/>
      <c r="R62" s="559"/>
      <c r="S62" s="559"/>
      <c r="T62" s="559"/>
      <c r="U62" s="559"/>
      <c r="V62" s="559"/>
      <c r="W62" s="559"/>
      <c r="X62" s="559"/>
      <c r="Y62" s="559"/>
      <c r="Z62" s="559"/>
      <c r="AA62" s="559"/>
      <c r="AB62" s="559"/>
      <c r="AC62" s="559"/>
      <c r="AD62" s="559"/>
      <c r="AE62" s="559"/>
      <c r="AF62" s="559"/>
      <c r="AG62" s="559"/>
      <c r="AH62" s="559"/>
      <c r="AI62" s="559"/>
      <c r="AJ62" s="559"/>
    </row>
    <row r="63" spans="1:36" ht="17.649999999999999" customHeight="1" x14ac:dyDescent="0.2">
      <c r="A63" s="559" t="s">
        <v>871</v>
      </c>
      <c r="B63" s="559"/>
      <c r="C63" s="559"/>
      <c r="D63" s="559"/>
      <c r="E63" s="559"/>
      <c r="F63" s="559"/>
      <c r="G63" s="559"/>
      <c r="H63" s="559"/>
      <c r="I63" s="559"/>
      <c r="J63" s="559"/>
      <c r="K63" s="559"/>
      <c r="L63" s="559"/>
      <c r="M63" s="559"/>
      <c r="N63" s="559"/>
      <c r="O63" s="559"/>
      <c r="P63" s="559"/>
      <c r="Q63" s="559"/>
      <c r="R63" s="559"/>
      <c r="S63" s="559"/>
      <c r="T63" s="559"/>
      <c r="U63" s="559"/>
      <c r="V63" s="559"/>
      <c r="W63" s="559"/>
      <c r="X63" s="559"/>
      <c r="Y63" s="559"/>
      <c r="Z63" s="559"/>
      <c r="AA63" s="559"/>
      <c r="AB63" s="559"/>
      <c r="AC63" s="559"/>
      <c r="AD63" s="559"/>
      <c r="AE63" s="559"/>
      <c r="AF63" s="559"/>
      <c r="AG63" s="559"/>
      <c r="AH63" s="559"/>
      <c r="AI63" s="559"/>
      <c r="AJ63" s="559"/>
    </row>
    <row r="64" spans="1:36" ht="17.649999999999999" customHeight="1" x14ac:dyDescent="0.2">
      <c r="A64" s="559" t="s">
        <v>872</v>
      </c>
      <c r="B64" s="559"/>
      <c r="C64" s="559"/>
      <c r="D64" s="559"/>
      <c r="E64" s="559"/>
      <c r="F64" s="559"/>
      <c r="G64" s="559"/>
      <c r="H64" s="559"/>
      <c r="I64" s="559"/>
      <c r="J64" s="559"/>
      <c r="K64" s="559"/>
      <c r="L64" s="559"/>
      <c r="M64" s="559"/>
      <c r="N64" s="559"/>
      <c r="O64" s="559"/>
      <c r="P64" s="559"/>
      <c r="Q64" s="559"/>
      <c r="R64" s="559"/>
      <c r="S64" s="559"/>
      <c r="T64" s="559"/>
      <c r="U64" s="559"/>
      <c r="V64" s="559"/>
      <c r="W64" s="559"/>
      <c r="X64" s="559"/>
      <c r="Y64" s="559"/>
      <c r="Z64" s="559"/>
      <c r="AA64" s="559"/>
      <c r="AB64" s="559"/>
      <c r="AC64" s="559"/>
      <c r="AD64" s="559"/>
      <c r="AE64" s="559"/>
      <c r="AF64" s="559"/>
      <c r="AG64" s="559"/>
      <c r="AH64" s="559"/>
      <c r="AI64" s="559"/>
      <c r="AJ64" s="559"/>
    </row>
    <row r="65" spans="1:36" ht="17.649999999999999" customHeight="1" x14ac:dyDescent="0.2">
      <c r="A65" s="559"/>
      <c r="B65" s="559"/>
      <c r="C65" s="559"/>
      <c r="D65" s="559"/>
      <c r="E65" s="559"/>
      <c r="F65" s="559"/>
      <c r="G65" s="559"/>
      <c r="H65" s="559"/>
      <c r="I65" s="559"/>
      <c r="J65" s="559"/>
      <c r="K65" s="559"/>
      <c r="L65" s="559"/>
      <c r="M65" s="559"/>
      <c r="N65" s="559"/>
      <c r="O65" s="559"/>
      <c r="P65" s="559"/>
      <c r="Q65" s="559"/>
      <c r="R65" s="559"/>
      <c r="S65" s="559"/>
      <c r="T65" s="559"/>
      <c r="U65" s="559"/>
      <c r="V65" s="559"/>
      <c r="W65" s="559"/>
      <c r="X65" s="559"/>
      <c r="Y65" s="559"/>
      <c r="Z65" s="559"/>
      <c r="AA65" s="559"/>
      <c r="AB65" s="559"/>
      <c r="AC65" s="559"/>
      <c r="AD65" s="559"/>
      <c r="AE65" s="559"/>
      <c r="AF65" s="559"/>
      <c r="AG65" s="559"/>
      <c r="AH65" s="559"/>
      <c r="AI65" s="559"/>
      <c r="AJ65" s="559"/>
    </row>
    <row r="66" spans="1:36" ht="21.4" customHeight="1" x14ac:dyDescent="0.2">
      <c r="A66" s="870" t="s">
        <v>873</v>
      </c>
      <c r="B66" s="870"/>
      <c r="C66" s="870"/>
      <c r="D66" s="870"/>
      <c r="E66" s="870"/>
      <c r="F66" s="870"/>
      <c r="G66" s="870"/>
      <c r="H66" s="870"/>
      <c r="I66" s="870"/>
      <c r="J66" s="870"/>
      <c r="K66" s="870"/>
      <c r="L66" s="870"/>
      <c r="M66" s="870"/>
      <c r="N66" s="870"/>
      <c r="O66" s="870"/>
      <c r="P66" s="870"/>
      <c r="Q66" s="870"/>
      <c r="R66" s="870"/>
      <c r="S66" s="870"/>
      <c r="T66" s="870"/>
      <c r="U66" s="870"/>
      <c r="V66" s="870"/>
      <c r="W66" s="870"/>
      <c r="X66" s="870"/>
      <c r="Y66" s="870"/>
      <c r="Z66" s="870"/>
      <c r="AA66" s="870"/>
      <c r="AB66" s="870"/>
      <c r="AC66" s="870"/>
      <c r="AD66" s="870"/>
      <c r="AE66" s="870"/>
      <c r="AF66" s="870"/>
      <c r="AG66" s="870"/>
      <c r="AH66" s="870"/>
      <c r="AI66" s="870"/>
      <c r="AJ66" s="870"/>
    </row>
    <row r="67" spans="1:36" ht="16.899999999999999" customHeight="1" thickBot="1" x14ac:dyDescent="0.25">
      <c r="A67" s="565" t="s">
        <v>874</v>
      </c>
      <c r="B67" s="559"/>
      <c r="C67" s="559"/>
      <c r="D67" s="559"/>
      <c r="E67" s="559"/>
      <c r="F67" s="559"/>
      <c r="G67" s="559"/>
      <c r="H67" s="559"/>
      <c r="I67" s="559"/>
      <c r="J67" s="559"/>
      <c r="K67" s="559"/>
      <c r="L67" s="559"/>
      <c r="M67" s="559"/>
      <c r="N67" s="559"/>
      <c r="O67" s="559"/>
      <c r="P67" s="559"/>
      <c r="Q67" s="559"/>
      <c r="R67" s="559"/>
      <c r="S67" s="559"/>
      <c r="T67" s="559"/>
      <c r="U67" s="559"/>
      <c r="V67" s="559"/>
      <c r="W67" s="559"/>
      <c r="X67" s="559"/>
      <c r="Y67" s="559"/>
      <c r="Z67" s="559"/>
      <c r="AA67" s="559"/>
      <c r="AB67" s="559"/>
      <c r="AC67" s="559"/>
      <c r="AD67" s="559"/>
      <c r="AE67" s="559"/>
      <c r="AF67" s="559"/>
      <c r="AG67" s="559"/>
      <c r="AH67" s="559"/>
      <c r="AI67" s="559"/>
      <c r="AJ67" s="559"/>
    </row>
    <row r="68" spans="1:36" ht="37.15" customHeight="1" thickBot="1" x14ac:dyDescent="0.25">
      <c r="A68" s="841" t="s">
        <v>687</v>
      </c>
      <c r="B68" s="844"/>
      <c r="C68" s="842"/>
      <c r="D68" s="843" t="s">
        <v>706</v>
      </c>
      <c r="E68" s="844"/>
      <c r="F68" s="844"/>
      <c r="G68" s="844"/>
      <c r="H68" s="844"/>
      <c r="I68" s="842"/>
      <c r="J68" s="845" t="s">
        <v>875</v>
      </c>
      <c r="K68" s="846"/>
      <c r="L68" s="846"/>
      <c r="M68" s="846"/>
      <c r="N68" s="878"/>
      <c r="O68" s="843" t="s">
        <v>876</v>
      </c>
      <c r="P68" s="844"/>
      <c r="Q68" s="844"/>
      <c r="R68" s="844"/>
      <c r="S68" s="844"/>
      <c r="T68" s="842"/>
      <c r="U68" s="843" t="s">
        <v>877</v>
      </c>
      <c r="V68" s="844"/>
      <c r="W68" s="842"/>
      <c r="X68" s="845" t="s">
        <v>831</v>
      </c>
      <c r="Y68" s="846"/>
      <c r="Z68" s="846"/>
      <c r="AA68" s="847"/>
      <c r="AB68" s="559"/>
      <c r="AC68" s="559"/>
      <c r="AD68" s="559"/>
      <c r="AE68" s="559"/>
      <c r="AF68" s="559"/>
      <c r="AG68" s="559"/>
      <c r="AH68" s="559"/>
      <c r="AI68" s="559"/>
      <c r="AJ68" s="559"/>
    </row>
    <row r="69" spans="1:36" ht="73.900000000000006" customHeight="1" x14ac:dyDescent="0.2">
      <c r="A69" s="848" t="s">
        <v>878</v>
      </c>
      <c r="B69" s="851"/>
      <c r="C69" s="849"/>
      <c r="D69" s="850" t="s">
        <v>879</v>
      </c>
      <c r="E69" s="851"/>
      <c r="F69" s="851"/>
      <c r="G69" s="851"/>
      <c r="H69" s="851"/>
      <c r="I69" s="849"/>
      <c r="J69" s="898">
        <v>64</v>
      </c>
      <c r="K69" s="899"/>
      <c r="L69" s="899"/>
      <c r="M69" s="899"/>
      <c r="N69" s="900"/>
      <c r="O69" s="901">
        <v>1</v>
      </c>
      <c r="P69" s="902"/>
      <c r="Q69" s="902"/>
      <c r="R69" s="902"/>
      <c r="S69" s="902"/>
      <c r="T69" s="903"/>
      <c r="U69" s="904">
        <v>6.5</v>
      </c>
      <c r="V69" s="905"/>
      <c r="W69" s="906"/>
      <c r="X69" s="898">
        <v>416</v>
      </c>
      <c r="Y69" s="899"/>
      <c r="Z69" s="899"/>
      <c r="AA69" s="907"/>
      <c r="AB69" s="559"/>
      <c r="AC69" s="559"/>
      <c r="AD69" s="559"/>
      <c r="AE69" s="559"/>
      <c r="AF69" s="559"/>
      <c r="AG69" s="559"/>
      <c r="AH69" s="559"/>
      <c r="AI69" s="559"/>
      <c r="AJ69" s="559"/>
    </row>
    <row r="70" spans="1:36" ht="147" customHeight="1" thickBot="1" x14ac:dyDescent="0.25">
      <c r="A70" s="858" t="s">
        <v>880</v>
      </c>
      <c r="B70" s="893"/>
      <c r="C70" s="859"/>
      <c r="D70" s="894" t="s">
        <v>881</v>
      </c>
      <c r="E70" s="893"/>
      <c r="F70" s="893"/>
      <c r="G70" s="893"/>
      <c r="H70" s="893"/>
      <c r="I70" s="859"/>
      <c r="J70" s="863">
        <v>64</v>
      </c>
      <c r="K70" s="864"/>
      <c r="L70" s="864"/>
      <c r="M70" s="864"/>
      <c r="N70" s="865"/>
      <c r="O70" s="866">
        <v>2</v>
      </c>
      <c r="P70" s="867"/>
      <c r="Q70" s="867"/>
      <c r="R70" s="867"/>
      <c r="S70" s="867"/>
      <c r="T70" s="868"/>
      <c r="U70" s="895">
        <v>4.5</v>
      </c>
      <c r="V70" s="896"/>
      <c r="W70" s="897"/>
      <c r="X70" s="863">
        <v>576</v>
      </c>
      <c r="Y70" s="864"/>
      <c r="Z70" s="864"/>
      <c r="AA70" s="869"/>
      <c r="AB70" s="559"/>
      <c r="AC70" s="559"/>
      <c r="AD70" s="559"/>
      <c r="AE70" s="559"/>
      <c r="AF70" s="559"/>
      <c r="AG70" s="559"/>
      <c r="AH70" s="559"/>
      <c r="AI70" s="559"/>
      <c r="AJ70" s="559"/>
    </row>
    <row r="71" spans="1:36" ht="17.649999999999999" customHeight="1" x14ac:dyDescent="0.2">
      <c r="A71" s="559" t="s">
        <v>882</v>
      </c>
      <c r="B71" s="559"/>
      <c r="C71" s="559"/>
      <c r="D71" s="559"/>
      <c r="E71" s="559"/>
      <c r="F71" s="559"/>
      <c r="G71" s="559"/>
      <c r="H71" s="559"/>
      <c r="I71" s="559"/>
      <c r="J71" s="559"/>
      <c r="K71" s="559"/>
      <c r="L71" s="559"/>
      <c r="M71" s="559"/>
      <c r="N71" s="559"/>
      <c r="O71" s="559"/>
      <c r="P71" s="559"/>
      <c r="Q71" s="559"/>
      <c r="R71" s="559"/>
      <c r="S71" s="559"/>
      <c r="T71" s="559"/>
      <c r="U71" s="559"/>
      <c r="V71" s="559"/>
      <c r="W71" s="559"/>
      <c r="X71" s="559"/>
      <c r="Y71" s="559"/>
      <c r="Z71" s="559"/>
      <c r="AA71" s="559"/>
      <c r="AB71" s="559"/>
      <c r="AC71" s="559"/>
      <c r="AD71" s="559"/>
      <c r="AE71" s="559"/>
      <c r="AF71" s="559"/>
      <c r="AG71" s="559"/>
      <c r="AH71" s="559"/>
      <c r="AI71" s="559"/>
      <c r="AJ71" s="559"/>
    </row>
    <row r="72" spans="1:36" ht="17.649999999999999" customHeight="1" x14ac:dyDescent="0.2">
      <c r="A72" s="559" t="s">
        <v>883</v>
      </c>
      <c r="B72" s="559"/>
      <c r="C72" s="559"/>
      <c r="D72" s="559"/>
      <c r="E72" s="559"/>
      <c r="F72" s="559"/>
      <c r="G72" s="559"/>
      <c r="H72" s="559"/>
      <c r="I72" s="559"/>
      <c r="J72" s="559"/>
      <c r="K72" s="559"/>
      <c r="L72" s="559"/>
      <c r="M72" s="559"/>
      <c r="N72" s="559"/>
      <c r="O72" s="559"/>
      <c r="P72" s="559"/>
      <c r="Q72" s="559"/>
      <c r="R72" s="559"/>
      <c r="S72" s="559"/>
      <c r="T72" s="559"/>
      <c r="U72" s="559"/>
      <c r="V72" s="559"/>
      <c r="W72" s="559"/>
      <c r="X72" s="559"/>
      <c r="Y72" s="559"/>
      <c r="Z72" s="559"/>
      <c r="AA72" s="559"/>
      <c r="AB72" s="559"/>
      <c r="AC72" s="559"/>
      <c r="AD72" s="559"/>
      <c r="AE72" s="559"/>
      <c r="AF72" s="559"/>
      <c r="AG72" s="559"/>
      <c r="AH72" s="559"/>
      <c r="AI72" s="559"/>
      <c r="AJ72" s="559"/>
    </row>
    <row r="73" spans="1:36" ht="17.649999999999999" customHeight="1" x14ac:dyDescent="0.2">
      <c r="A73" s="568" t="s">
        <v>884</v>
      </c>
      <c r="B73" s="559"/>
      <c r="C73" s="559"/>
      <c r="D73" s="559"/>
      <c r="E73" s="559"/>
      <c r="F73" s="559"/>
      <c r="G73" s="559"/>
      <c r="H73" s="559"/>
      <c r="I73" s="559"/>
      <c r="J73" s="559"/>
      <c r="K73" s="559"/>
      <c r="L73" s="559"/>
      <c r="M73" s="559"/>
      <c r="N73" s="559"/>
      <c r="O73" s="559"/>
      <c r="P73" s="559"/>
      <c r="Q73" s="559"/>
      <c r="R73" s="559"/>
      <c r="S73" s="559"/>
      <c r="T73" s="559"/>
      <c r="U73" s="559"/>
      <c r="V73" s="559"/>
      <c r="W73" s="559"/>
      <c r="X73" s="559"/>
      <c r="Y73" s="559"/>
      <c r="Z73" s="559"/>
      <c r="AA73" s="559"/>
      <c r="AB73" s="559"/>
      <c r="AC73" s="559"/>
      <c r="AD73" s="559"/>
      <c r="AE73" s="559"/>
      <c r="AF73" s="559"/>
      <c r="AG73" s="559"/>
      <c r="AH73" s="559"/>
      <c r="AI73" s="559"/>
      <c r="AJ73" s="559"/>
    </row>
    <row r="74" spans="1:36" ht="17.649999999999999" customHeight="1" x14ac:dyDescent="0.2">
      <c r="A74" s="567" t="s">
        <v>885</v>
      </c>
      <c r="B74" s="559"/>
      <c r="C74" s="559"/>
      <c r="D74" s="559"/>
      <c r="E74" s="559"/>
      <c r="F74" s="559"/>
      <c r="G74" s="559"/>
      <c r="H74" s="559"/>
      <c r="I74" s="559"/>
      <c r="J74" s="559"/>
      <c r="K74" s="559"/>
      <c r="L74" s="559"/>
      <c r="M74" s="559"/>
      <c r="N74" s="559"/>
      <c r="O74" s="559"/>
      <c r="P74" s="559"/>
      <c r="Q74" s="559"/>
      <c r="R74" s="559"/>
      <c r="S74" s="559"/>
      <c r="T74" s="559"/>
      <c r="U74" s="559"/>
      <c r="V74" s="559"/>
      <c r="W74" s="559"/>
      <c r="X74" s="559"/>
      <c r="Y74" s="559"/>
      <c r="Z74" s="559"/>
      <c r="AA74" s="559"/>
      <c r="AB74" s="559"/>
      <c r="AC74" s="559"/>
      <c r="AD74" s="559"/>
      <c r="AE74" s="559"/>
      <c r="AF74" s="559"/>
      <c r="AG74" s="559"/>
      <c r="AH74" s="559"/>
      <c r="AI74" s="559"/>
      <c r="AJ74" s="559"/>
    </row>
    <row r="75" spans="1:36" ht="17.649999999999999" customHeight="1" x14ac:dyDescent="0.2">
      <c r="A75" s="567" t="s">
        <v>886</v>
      </c>
      <c r="B75" s="559"/>
      <c r="C75" s="559"/>
      <c r="D75" s="559"/>
      <c r="E75" s="559"/>
      <c r="F75" s="559"/>
      <c r="G75" s="559"/>
      <c r="H75" s="559"/>
      <c r="I75" s="559"/>
      <c r="J75" s="559"/>
      <c r="K75" s="559"/>
      <c r="L75" s="559"/>
      <c r="M75" s="559"/>
      <c r="N75" s="559"/>
      <c r="O75" s="559"/>
      <c r="P75" s="559"/>
      <c r="Q75" s="559"/>
      <c r="R75" s="559"/>
      <c r="S75" s="559"/>
      <c r="T75" s="559"/>
      <c r="U75" s="559"/>
      <c r="V75" s="559"/>
      <c r="W75" s="559"/>
      <c r="X75" s="559"/>
      <c r="Y75" s="559"/>
      <c r="Z75" s="559"/>
      <c r="AA75" s="559"/>
      <c r="AB75" s="559"/>
      <c r="AC75" s="559"/>
      <c r="AD75" s="559"/>
      <c r="AE75" s="559"/>
      <c r="AF75" s="559"/>
      <c r="AG75" s="559"/>
      <c r="AH75" s="559"/>
      <c r="AI75" s="559"/>
      <c r="AJ75" s="559"/>
    </row>
    <row r="76" spans="1:36" ht="17.649999999999999" customHeight="1" x14ac:dyDescent="0.2">
      <c r="A76" s="559" t="s">
        <v>887</v>
      </c>
      <c r="B76" s="559"/>
      <c r="C76" s="559"/>
      <c r="D76" s="559"/>
      <c r="E76" s="559"/>
      <c r="F76" s="559"/>
      <c r="G76" s="559"/>
      <c r="H76" s="559"/>
      <c r="I76" s="559"/>
      <c r="J76" s="559"/>
      <c r="K76" s="559"/>
      <c r="L76" s="559"/>
      <c r="M76" s="559"/>
      <c r="N76" s="559"/>
      <c r="O76" s="559"/>
      <c r="P76" s="559"/>
      <c r="Q76" s="559"/>
      <c r="R76" s="559"/>
      <c r="S76" s="559"/>
      <c r="T76" s="559"/>
      <c r="U76" s="559"/>
      <c r="V76" s="559"/>
      <c r="W76" s="559"/>
      <c r="X76" s="559"/>
      <c r="Y76" s="559"/>
      <c r="Z76" s="559"/>
      <c r="AA76" s="559"/>
      <c r="AB76" s="559"/>
      <c r="AC76" s="559"/>
      <c r="AD76" s="559"/>
      <c r="AE76" s="559"/>
      <c r="AF76" s="559"/>
      <c r="AG76" s="559"/>
      <c r="AH76" s="559"/>
      <c r="AI76" s="559"/>
      <c r="AJ76" s="559"/>
    </row>
    <row r="77" spans="1:36" ht="17.649999999999999" customHeight="1" x14ac:dyDescent="0.2">
      <c r="A77" s="559" t="s">
        <v>888</v>
      </c>
      <c r="B77" s="559"/>
      <c r="C77" s="559"/>
      <c r="D77" s="559"/>
      <c r="E77" s="559"/>
      <c r="F77" s="559"/>
      <c r="G77" s="559"/>
      <c r="H77" s="559"/>
      <c r="I77" s="559"/>
      <c r="J77" s="559"/>
      <c r="K77" s="559"/>
      <c r="L77" s="559"/>
      <c r="M77" s="559"/>
      <c r="N77" s="559"/>
      <c r="O77" s="559"/>
      <c r="P77" s="559"/>
      <c r="Q77" s="559"/>
      <c r="R77" s="559"/>
      <c r="S77" s="559"/>
      <c r="T77" s="559"/>
      <c r="U77" s="559"/>
      <c r="V77" s="559"/>
      <c r="W77" s="559"/>
      <c r="X77" s="559"/>
      <c r="Y77" s="559"/>
      <c r="Z77" s="559"/>
      <c r="AA77" s="559"/>
      <c r="AB77" s="559"/>
      <c r="AC77" s="559"/>
      <c r="AD77" s="559"/>
      <c r="AE77" s="559"/>
      <c r="AF77" s="559"/>
      <c r="AG77" s="559"/>
      <c r="AH77" s="559"/>
      <c r="AI77" s="559"/>
      <c r="AJ77" s="559"/>
    </row>
    <row r="78" spans="1:36" ht="16.899999999999999" customHeight="1" x14ac:dyDescent="0.2">
      <c r="A78" s="569" t="s">
        <v>889</v>
      </c>
      <c r="B78" s="559"/>
      <c r="C78" s="559"/>
      <c r="D78" s="559"/>
      <c r="E78" s="559"/>
      <c r="F78" s="559"/>
      <c r="G78" s="559"/>
      <c r="H78" s="559"/>
      <c r="I78" s="559"/>
      <c r="J78" s="559"/>
      <c r="K78" s="559"/>
      <c r="L78" s="559"/>
      <c r="M78" s="559"/>
      <c r="N78" s="559"/>
      <c r="O78" s="559"/>
      <c r="P78" s="559"/>
      <c r="Q78" s="559"/>
      <c r="R78" s="559"/>
      <c r="S78" s="559"/>
      <c r="T78" s="559"/>
      <c r="U78" s="559"/>
      <c r="V78" s="559"/>
      <c r="W78" s="559"/>
      <c r="X78" s="559"/>
      <c r="Y78" s="559"/>
      <c r="Z78" s="559"/>
      <c r="AA78" s="559"/>
      <c r="AB78" s="559"/>
      <c r="AC78" s="559"/>
      <c r="AD78" s="559"/>
      <c r="AE78" s="559"/>
      <c r="AF78" s="559"/>
      <c r="AG78" s="559"/>
      <c r="AH78" s="559"/>
      <c r="AI78" s="559"/>
      <c r="AJ78" s="559"/>
    </row>
    <row r="79" spans="1:36" ht="16.899999999999999" customHeight="1" x14ac:dyDescent="0.2">
      <c r="A79" s="569"/>
      <c r="B79" s="559"/>
      <c r="C79" s="559"/>
      <c r="D79" s="559"/>
      <c r="E79" s="559"/>
      <c r="F79" s="559"/>
      <c r="G79" s="559"/>
      <c r="H79" s="559"/>
      <c r="I79" s="559"/>
      <c r="J79" s="559"/>
      <c r="K79" s="559"/>
      <c r="L79" s="559"/>
      <c r="M79" s="559"/>
      <c r="N79" s="559"/>
      <c r="O79" s="559"/>
      <c r="P79" s="559"/>
      <c r="Q79" s="559"/>
      <c r="R79" s="559"/>
      <c r="S79" s="559"/>
      <c r="T79" s="559"/>
      <c r="U79" s="559"/>
      <c r="V79" s="559"/>
      <c r="W79" s="559"/>
      <c r="X79" s="559"/>
      <c r="Y79" s="559"/>
      <c r="Z79" s="559"/>
      <c r="AA79" s="559"/>
      <c r="AB79" s="559"/>
      <c r="AC79" s="559"/>
      <c r="AD79" s="559"/>
      <c r="AE79" s="559"/>
      <c r="AF79" s="559"/>
      <c r="AG79" s="559"/>
      <c r="AH79" s="559"/>
      <c r="AI79" s="559"/>
      <c r="AJ79" s="559"/>
    </row>
    <row r="80" spans="1:36" ht="21.4" customHeight="1" x14ac:dyDescent="0.2">
      <c r="A80" s="870" t="s">
        <v>890</v>
      </c>
      <c r="B80" s="870"/>
      <c r="C80" s="870"/>
      <c r="D80" s="870"/>
      <c r="E80" s="870"/>
      <c r="F80" s="870"/>
      <c r="G80" s="870"/>
      <c r="H80" s="870"/>
      <c r="I80" s="870"/>
      <c r="J80" s="870"/>
      <c r="K80" s="870"/>
      <c r="L80" s="870"/>
      <c r="M80" s="870"/>
      <c r="N80" s="870"/>
      <c r="O80" s="870"/>
      <c r="P80" s="870"/>
      <c r="Q80" s="870"/>
      <c r="R80" s="870"/>
      <c r="S80" s="870"/>
      <c r="T80" s="870"/>
      <c r="U80" s="870"/>
      <c r="V80" s="870"/>
      <c r="W80" s="870"/>
      <c r="X80" s="870"/>
      <c r="Y80" s="870"/>
      <c r="Z80" s="870"/>
      <c r="AA80" s="870"/>
      <c r="AB80" s="870"/>
      <c r="AC80" s="870"/>
      <c r="AD80" s="870"/>
      <c r="AE80" s="870"/>
      <c r="AF80" s="870"/>
      <c r="AG80" s="870"/>
      <c r="AH80" s="870"/>
      <c r="AI80" s="870"/>
      <c r="AJ80" s="870"/>
    </row>
    <row r="81" spans="1:36" ht="16.899999999999999" customHeight="1" thickBot="1" x14ac:dyDescent="0.25">
      <c r="A81" s="565" t="s">
        <v>891</v>
      </c>
      <c r="B81" s="559"/>
      <c r="C81" s="559"/>
      <c r="D81" s="559"/>
      <c r="E81" s="559"/>
      <c r="F81" s="559"/>
      <c r="G81" s="559"/>
      <c r="H81" s="559"/>
      <c r="I81" s="559"/>
      <c r="J81" s="559"/>
      <c r="K81" s="559"/>
      <c r="L81" s="559"/>
      <c r="M81" s="559"/>
      <c r="N81" s="559"/>
      <c r="O81" s="559"/>
      <c r="P81" s="559"/>
      <c r="Q81" s="559"/>
      <c r="R81" s="559"/>
      <c r="S81" s="559"/>
      <c r="T81" s="559"/>
      <c r="U81" s="559"/>
      <c r="V81" s="559"/>
      <c r="W81" s="559"/>
      <c r="X81" s="559"/>
      <c r="Y81" s="559"/>
      <c r="Z81" s="559"/>
      <c r="AA81" s="559"/>
      <c r="AB81" s="559"/>
      <c r="AC81" s="559"/>
      <c r="AD81" s="559"/>
      <c r="AE81" s="559"/>
      <c r="AF81" s="559"/>
      <c r="AG81" s="559"/>
      <c r="AH81" s="559"/>
      <c r="AI81" s="559"/>
      <c r="AJ81" s="559"/>
    </row>
    <row r="82" spans="1:36" ht="37.15" customHeight="1" thickBot="1" x14ac:dyDescent="0.25">
      <c r="A82" s="841" t="s">
        <v>687</v>
      </c>
      <c r="B82" s="844"/>
      <c r="C82" s="844"/>
      <c r="D82" s="844"/>
      <c r="E82" s="844"/>
      <c r="F82" s="842"/>
      <c r="G82" s="843" t="s">
        <v>706</v>
      </c>
      <c r="H82" s="844"/>
      <c r="I82" s="844"/>
      <c r="J82" s="844"/>
      <c r="K82" s="844"/>
      <c r="L82" s="844"/>
      <c r="M82" s="844"/>
      <c r="N82" s="844"/>
      <c r="O82" s="842"/>
      <c r="P82" s="843" t="s">
        <v>713</v>
      </c>
      <c r="Q82" s="844"/>
      <c r="R82" s="844"/>
      <c r="S82" s="844"/>
      <c r="T82" s="842"/>
      <c r="U82" s="843" t="s">
        <v>876</v>
      </c>
      <c r="V82" s="844"/>
      <c r="W82" s="844"/>
      <c r="X82" s="844"/>
      <c r="Y82" s="844"/>
      <c r="Z82" s="842"/>
      <c r="AA82" s="843" t="s">
        <v>892</v>
      </c>
      <c r="AB82" s="842"/>
      <c r="AC82" s="843" t="s">
        <v>691</v>
      </c>
      <c r="AD82" s="844"/>
      <c r="AE82" s="844"/>
      <c r="AF82" s="909"/>
      <c r="AG82" s="559"/>
      <c r="AH82" s="559"/>
      <c r="AI82" s="559"/>
      <c r="AJ82" s="559"/>
    </row>
    <row r="83" spans="1:36" ht="122.65" customHeight="1" thickBot="1" x14ac:dyDescent="0.25">
      <c r="A83" s="908" t="s">
        <v>893</v>
      </c>
      <c r="B83" s="890"/>
      <c r="C83" s="890"/>
      <c r="D83" s="890"/>
      <c r="E83" s="890"/>
      <c r="F83" s="891"/>
      <c r="G83" s="889" t="s">
        <v>894</v>
      </c>
      <c r="H83" s="890"/>
      <c r="I83" s="890"/>
      <c r="J83" s="890"/>
      <c r="K83" s="890"/>
      <c r="L83" s="890"/>
      <c r="M83" s="890"/>
      <c r="N83" s="890"/>
      <c r="O83" s="891"/>
      <c r="P83" s="889" t="s">
        <v>895</v>
      </c>
      <c r="Q83" s="890"/>
      <c r="R83" s="890"/>
      <c r="S83" s="890"/>
      <c r="T83" s="891"/>
      <c r="U83" s="889" t="s">
        <v>896</v>
      </c>
      <c r="V83" s="890"/>
      <c r="W83" s="890"/>
      <c r="X83" s="890"/>
      <c r="Y83" s="890"/>
      <c r="Z83" s="891"/>
      <c r="AA83" s="889" t="s">
        <v>897</v>
      </c>
      <c r="AB83" s="891"/>
      <c r="AC83" s="889" t="s">
        <v>898</v>
      </c>
      <c r="AD83" s="890"/>
      <c r="AE83" s="890"/>
      <c r="AF83" s="892"/>
      <c r="AG83" s="559"/>
      <c r="AH83" s="559"/>
      <c r="AI83" s="559"/>
      <c r="AJ83" s="559"/>
    </row>
    <row r="84" spans="1:36" ht="17.649999999999999" customHeight="1" x14ac:dyDescent="0.2">
      <c r="A84" s="568" t="s">
        <v>899</v>
      </c>
      <c r="B84" s="559"/>
      <c r="C84" s="559"/>
      <c r="D84" s="559"/>
      <c r="E84" s="559"/>
      <c r="F84" s="559"/>
      <c r="G84" s="559"/>
      <c r="H84" s="559"/>
      <c r="I84" s="559"/>
      <c r="J84" s="559"/>
      <c r="K84" s="559"/>
      <c r="L84" s="559"/>
      <c r="M84" s="559"/>
      <c r="N84" s="559"/>
      <c r="O84" s="559"/>
      <c r="P84" s="559"/>
      <c r="Q84" s="559"/>
      <c r="R84" s="559"/>
      <c r="S84" s="559"/>
      <c r="T84" s="559"/>
      <c r="U84" s="559"/>
      <c r="V84" s="559"/>
      <c r="W84" s="559"/>
      <c r="X84" s="559"/>
      <c r="Y84" s="559"/>
      <c r="Z84" s="559"/>
      <c r="AA84" s="559"/>
      <c r="AB84" s="559"/>
      <c r="AC84" s="559"/>
      <c r="AD84" s="559"/>
      <c r="AE84" s="559"/>
      <c r="AF84" s="559"/>
      <c r="AG84" s="559"/>
      <c r="AH84" s="559"/>
      <c r="AI84" s="559"/>
      <c r="AJ84" s="559"/>
    </row>
    <row r="85" spans="1:36" ht="17.649999999999999" customHeight="1" x14ac:dyDescent="0.2">
      <c r="A85" s="559" t="s">
        <v>900</v>
      </c>
      <c r="B85" s="559"/>
      <c r="C85" s="559"/>
      <c r="D85" s="559"/>
      <c r="E85" s="559"/>
      <c r="F85" s="559"/>
      <c r="G85" s="559"/>
      <c r="H85" s="559"/>
      <c r="I85" s="559"/>
      <c r="J85" s="559"/>
      <c r="K85" s="559"/>
      <c r="L85" s="559"/>
      <c r="M85" s="559"/>
      <c r="N85" s="559"/>
      <c r="O85" s="559"/>
      <c r="P85" s="559"/>
      <c r="Q85" s="559"/>
      <c r="R85" s="559"/>
      <c r="S85" s="559"/>
      <c r="T85" s="559"/>
      <c r="U85" s="559"/>
      <c r="V85" s="559"/>
      <c r="W85" s="559"/>
      <c r="X85" s="559"/>
      <c r="Y85" s="559"/>
      <c r="Z85" s="559"/>
      <c r="AA85" s="559"/>
      <c r="AB85" s="559"/>
      <c r="AC85" s="559"/>
      <c r="AD85" s="559"/>
      <c r="AE85" s="559"/>
      <c r="AF85" s="559"/>
      <c r="AG85" s="559"/>
      <c r="AH85" s="559"/>
      <c r="AI85" s="559"/>
      <c r="AJ85" s="559"/>
    </row>
    <row r="86" spans="1:36" ht="17.649999999999999" customHeight="1" x14ac:dyDescent="0.2">
      <c r="A86" s="559" t="s">
        <v>901</v>
      </c>
      <c r="B86" s="559"/>
      <c r="C86" s="559"/>
      <c r="D86" s="559"/>
      <c r="E86" s="559"/>
      <c r="F86" s="559"/>
      <c r="G86" s="559"/>
      <c r="H86" s="559"/>
      <c r="I86" s="559"/>
      <c r="J86" s="559"/>
      <c r="K86" s="559"/>
      <c r="L86" s="559"/>
      <c r="M86" s="559"/>
      <c r="N86" s="559"/>
      <c r="O86" s="559"/>
      <c r="P86" s="559"/>
      <c r="Q86" s="559"/>
      <c r="R86" s="559"/>
      <c r="S86" s="559"/>
      <c r="T86" s="559"/>
      <c r="U86" s="559"/>
      <c r="V86" s="559"/>
      <c r="W86" s="559"/>
      <c r="X86" s="559"/>
      <c r="Y86" s="559"/>
      <c r="Z86" s="559"/>
      <c r="AA86" s="559"/>
      <c r="AB86" s="559"/>
      <c r="AC86" s="559"/>
      <c r="AD86" s="559"/>
      <c r="AE86" s="559"/>
      <c r="AF86" s="559"/>
      <c r="AG86" s="559"/>
      <c r="AH86" s="559"/>
      <c r="AI86" s="559"/>
      <c r="AJ86" s="559"/>
    </row>
    <row r="87" spans="1:36" ht="17.649999999999999" customHeight="1" x14ac:dyDescent="0.2">
      <c r="A87" s="559" t="s">
        <v>902</v>
      </c>
      <c r="B87" s="559"/>
      <c r="C87" s="559"/>
      <c r="D87" s="559"/>
      <c r="E87" s="559"/>
      <c r="F87" s="559"/>
      <c r="G87" s="559"/>
      <c r="H87" s="559"/>
      <c r="I87" s="559"/>
      <c r="J87" s="559"/>
      <c r="K87" s="559"/>
      <c r="L87" s="559"/>
      <c r="M87" s="559"/>
      <c r="N87" s="559"/>
      <c r="O87" s="559"/>
      <c r="P87" s="559"/>
      <c r="Q87" s="559"/>
      <c r="R87" s="559"/>
      <c r="S87" s="559"/>
      <c r="T87" s="559"/>
      <c r="U87" s="559"/>
      <c r="V87" s="559"/>
      <c r="W87" s="559"/>
      <c r="X87" s="559"/>
      <c r="Y87" s="559"/>
      <c r="Z87" s="559"/>
      <c r="AA87" s="559"/>
      <c r="AB87" s="559"/>
      <c r="AC87" s="559"/>
      <c r="AD87" s="559"/>
      <c r="AE87" s="559"/>
      <c r="AF87" s="559"/>
      <c r="AG87" s="559"/>
      <c r="AH87" s="559"/>
      <c r="AI87" s="559"/>
      <c r="AJ87" s="559"/>
    </row>
    <row r="88" spans="1:36" ht="17.649999999999999" customHeight="1" x14ac:dyDescent="0.2">
      <c r="A88" s="559" t="s">
        <v>903</v>
      </c>
      <c r="B88" s="559"/>
      <c r="C88" s="559"/>
      <c r="D88" s="559"/>
      <c r="E88" s="559"/>
      <c r="F88" s="559"/>
      <c r="G88" s="559"/>
      <c r="H88" s="559"/>
      <c r="I88" s="559"/>
      <c r="J88" s="559"/>
      <c r="K88" s="559"/>
      <c r="L88" s="559"/>
      <c r="M88" s="559"/>
      <c r="N88" s="559"/>
      <c r="O88" s="559"/>
      <c r="P88" s="559"/>
      <c r="Q88" s="559"/>
      <c r="R88" s="559"/>
      <c r="S88" s="559"/>
      <c r="T88" s="559"/>
      <c r="U88" s="559"/>
      <c r="V88" s="559"/>
      <c r="W88" s="559"/>
      <c r="X88" s="559"/>
      <c r="Y88" s="559"/>
      <c r="Z88" s="559"/>
      <c r="AA88" s="559"/>
      <c r="AB88" s="559"/>
      <c r="AC88" s="559"/>
      <c r="AD88" s="559"/>
      <c r="AE88" s="559"/>
      <c r="AF88" s="559"/>
      <c r="AG88" s="559"/>
      <c r="AH88" s="559"/>
      <c r="AI88" s="559"/>
      <c r="AJ88" s="559"/>
    </row>
    <row r="89" spans="1:36" ht="17.649999999999999" customHeight="1" x14ac:dyDescent="0.2">
      <c r="A89" s="559" t="s">
        <v>904</v>
      </c>
      <c r="B89" s="559"/>
      <c r="C89" s="559"/>
      <c r="D89" s="559"/>
      <c r="E89" s="559"/>
      <c r="F89" s="559"/>
      <c r="G89" s="559"/>
      <c r="H89" s="559"/>
      <c r="I89" s="559"/>
      <c r="J89" s="559"/>
      <c r="K89" s="559"/>
      <c r="L89" s="559"/>
      <c r="M89" s="559"/>
      <c r="N89" s="559"/>
      <c r="O89" s="559"/>
      <c r="P89" s="559"/>
      <c r="Q89" s="559"/>
      <c r="R89" s="559"/>
      <c r="S89" s="559"/>
      <c r="T89" s="559"/>
      <c r="U89" s="559"/>
      <c r="V89" s="559"/>
      <c r="W89" s="559"/>
      <c r="X89" s="559"/>
      <c r="Y89" s="559"/>
      <c r="Z89" s="559"/>
      <c r="AA89" s="559"/>
      <c r="AB89" s="559"/>
      <c r="AC89" s="559"/>
      <c r="AD89" s="559"/>
      <c r="AE89" s="559"/>
      <c r="AF89" s="559"/>
      <c r="AG89" s="559"/>
      <c r="AH89" s="559"/>
      <c r="AI89" s="559"/>
      <c r="AJ89" s="559"/>
    </row>
    <row r="90" spans="1:36" ht="17.649999999999999" customHeight="1" x14ac:dyDescent="0.2">
      <c r="A90" s="559"/>
      <c r="B90" s="559"/>
      <c r="C90" s="559"/>
      <c r="D90" s="559"/>
      <c r="E90" s="559"/>
      <c r="F90" s="559"/>
      <c r="G90" s="559"/>
      <c r="H90" s="559"/>
      <c r="I90" s="559"/>
      <c r="J90" s="559"/>
      <c r="K90" s="559"/>
      <c r="L90" s="559"/>
      <c r="M90" s="559"/>
      <c r="N90" s="559"/>
      <c r="O90" s="559"/>
      <c r="P90" s="559"/>
      <c r="Q90" s="559"/>
      <c r="R90" s="559"/>
      <c r="S90" s="559"/>
      <c r="T90" s="559"/>
      <c r="U90" s="559"/>
      <c r="V90" s="559"/>
      <c r="W90" s="559"/>
      <c r="X90" s="559"/>
      <c r="Y90" s="559"/>
      <c r="Z90" s="559"/>
      <c r="AA90" s="559"/>
      <c r="AB90" s="559"/>
      <c r="AC90" s="559"/>
      <c r="AD90" s="559"/>
      <c r="AE90" s="559"/>
      <c r="AF90" s="559"/>
      <c r="AG90" s="559"/>
      <c r="AH90" s="559"/>
      <c r="AI90" s="559"/>
      <c r="AJ90" s="559"/>
    </row>
    <row r="91" spans="1:36" ht="21.4" customHeight="1" x14ac:dyDescent="0.2">
      <c r="A91" s="870" t="s">
        <v>905</v>
      </c>
      <c r="B91" s="870"/>
      <c r="C91" s="870"/>
      <c r="D91" s="870"/>
      <c r="E91" s="870"/>
      <c r="F91" s="870"/>
      <c r="G91" s="870"/>
      <c r="H91" s="870"/>
      <c r="I91" s="870"/>
      <c r="J91" s="870"/>
      <c r="K91" s="870"/>
      <c r="L91" s="870"/>
      <c r="M91" s="870"/>
      <c r="N91" s="870"/>
      <c r="O91" s="870"/>
      <c r="P91" s="870"/>
      <c r="Q91" s="870"/>
      <c r="R91" s="870"/>
      <c r="S91" s="870"/>
      <c r="T91" s="870"/>
      <c r="U91" s="870"/>
      <c r="V91" s="870"/>
      <c r="W91" s="870"/>
      <c r="X91" s="870"/>
      <c r="Y91" s="870"/>
      <c r="Z91" s="870"/>
      <c r="AA91" s="870"/>
      <c r="AB91" s="870"/>
      <c r="AC91" s="870"/>
      <c r="AD91" s="870"/>
      <c r="AE91" s="870"/>
      <c r="AF91" s="870"/>
      <c r="AG91" s="870"/>
      <c r="AH91" s="870"/>
      <c r="AI91" s="870"/>
      <c r="AJ91" s="870"/>
    </row>
    <row r="92" spans="1:36" ht="16.899999999999999" customHeight="1" thickBot="1" x14ac:dyDescent="0.25">
      <c r="A92" s="565" t="s">
        <v>906</v>
      </c>
      <c r="B92" s="559"/>
      <c r="C92" s="559"/>
      <c r="D92" s="559"/>
      <c r="E92" s="559"/>
      <c r="F92" s="559"/>
      <c r="G92" s="559"/>
      <c r="H92" s="559"/>
      <c r="I92" s="559"/>
      <c r="J92" s="559"/>
      <c r="K92" s="559"/>
      <c r="L92" s="559"/>
      <c r="M92" s="559"/>
      <c r="N92" s="559"/>
      <c r="O92" s="559"/>
      <c r="P92" s="559"/>
      <c r="Q92" s="559"/>
      <c r="R92" s="559"/>
      <c r="S92" s="559"/>
      <c r="T92" s="559"/>
      <c r="U92" s="559"/>
      <c r="V92" s="559"/>
      <c r="W92" s="559"/>
      <c r="X92" s="559"/>
      <c r="Y92" s="559"/>
      <c r="Z92" s="559"/>
      <c r="AA92" s="559"/>
      <c r="AB92" s="559"/>
      <c r="AC92" s="559"/>
      <c r="AD92" s="559"/>
      <c r="AE92" s="559"/>
      <c r="AF92" s="559"/>
      <c r="AG92" s="559"/>
      <c r="AH92" s="559"/>
      <c r="AI92" s="559"/>
      <c r="AJ92" s="559"/>
    </row>
    <row r="93" spans="1:36" ht="37.15" customHeight="1" thickBot="1" x14ac:dyDescent="0.25">
      <c r="A93" s="570" t="s">
        <v>687</v>
      </c>
      <c r="B93" s="843" t="s">
        <v>706</v>
      </c>
      <c r="C93" s="844"/>
      <c r="D93" s="844"/>
      <c r="E93" s="842"/>
      <c r="F93" s="843" t="s">
        <v>717</v>
      </c>
      <c r="G93" s="844"/>
      <c r="H93" s="844"/>
      <c r="I93" s="844"/>
      <c r="J93" s="842"/>
      <c r="K93" s="843" t="s">
        <v>876</v>
      </c>
      <c r="L93" s="844"/>
      <c r="M93" s="844"/>
      <c r="N93" s="844"/>
      <c r="O93" s="844"/>
      <c r="P93" s="844"/>
      <c r="Q93" s="844"/>
      <c r="R93" s="844"/>
      <c r="S93" s="844"/>
      <c r="T93" s="842"/>
      <c r="U93" s="845" t="s">
        <v>831</v>
      </c>
      <c r="V93" s="846"/>
      <c r="W93" s="846"/>
      <c r="X93" s="846"/>
      <c r="Y93" s="847"/>
      <c r="Z93" s="559"/>
      <c r="AA93" s="559"/>
      <c r="AB93" s="559"/>
      <c r="AC93" s="559"/>
      <c r="AD93" s="559"/>
      <c r="AE93" s="559"/>
      <c r="AF93" s="559"/>
      <c r="AG93" s="559"/>
      <c r="AH93" s="559"/>
      <c r="AI93" s="559"/>
      <c r="AJ93" s="559"/>
    </row>
    <row r="94" spans="1:36" ht="87.75" customHeight="1" thickBot="1" x14ac:dyDescent="0.25">
      <c r="A94" s="571" t="s">
        <v>907</v>
      </c>
      <c r="B94" s="889" t="s">
        <v>908</v>
      </c>
      <c r="C94" s="890"/>
      <c r="D94" s="890"/>
      <c r="E94" s="891"/>
      <c r="F94" s="889" t="s">
        <v>909</v>
      </c>
      <c r="G94" s="890"/>
      <c r="H94" s="890"/>
      <c r="I94" s="890"/>
      <c r="J94" s="891"/>
      <c r="K94" s="889" t="s">
        <v>910</v>
      </c>
      <c r="L94" s="890"/>
      <c r="M94" s="890"/>
      <c r="N94" s="890"/>
      <c r="O94" s="890"/>
      <c r="P94" s="890"/>
      <c r="Q94" s="890"/>
      <c r="R94" s="890"/>
      <c r="S94" s="890"/>
      <c r="T94" s="891"/>
      <c r="U94" s="889" t="s">
        <v>911</v>
      </c>
      <c r="V94" s="890"/>
      <c r="W94" s="890"/>
      <c r="X94" s="890"/>
      <c r="Y94" s="892"/>
      <c r="Z94" s="559"/>
      <c r="AA94" s="559"/>
      <c r="AB94" s="559"/>
      <c r="AC94" s="559"/>
      <c r="AD94" s="559"/>
      <c r="AE94" s="559"/>
      <c r="AF94" s="559"/>
      <c r="AG94" s="559"/>
      <c r="AH94" s="559"/>
      <c r="AI94" s="559"/>
      <c r="AJ94" s="559"/>
    </row>
    <row r="95" spans="1:36" ht="17.649999999999999" customHeight="1" x14ac:dyDescent="0.2">
      <c r="A95" s="568" t="s">
        <v>912</v>
      </c>
      <c r="B95" s="559"/>
      <c r="C95" s="559"/>
      <c r="D95" s="559"/>
      <c r="E95" s="559"/>
      <c r="F95" s="559"/>
      <c r="G95" s="559"/>
      <c r="H95" s="559"/>
      <c r="I95" s="559"/>
      <c r="J95" s="559"/>
      <c r="K95" s="559"/>
      <c r="L95" s="559"/>
      <c r="M95" s="559"/>
      <c r="N95" s="559"/>
      <c r="O95" s="559"/>
      <c r="P95" s="559"/>
      <c r="Q95" s="559"/>
      <c r="R95" s="559"/>
      <c r="S95" s="559"/>
      <c r="T95" s="559"/>
      <c r="U95" s="559"/>
      <c r="V95" s="559"/>
      <c r="W95" s="559"/>
      <c r="X95" s="559"/>
      <c r="Y95" s="559"/>
      <c r="Z95" s="559"/>
      <c r="AA95" s="559"/>
      <c r="AB95" s="559"/>
      <c r="AC95" s="559"/>
      <c r="AD95" s="559"/>
      <c r="AE95" s="559"/>
      <c r="AF95" s="559"/>
      <c r="AG95" s="559"/>
      <c r="AH95" s="559"/>
      <c r="AI95" s="559"/>
      <c r="AJ95" s="559"/>
    </row>
    <row r="96" spans="1:36" ht="17.649999999999999" customHeight="1" x14ac:dyDescent="0.2">
      <c r="A96" s="559" t="s">
        <v>913</v>
      </c>
      <c r="B96" s="559"/>
      <c r="C96" s="559"/>
      <c r="D96" s="559"/>
      <c r="E96" s="559"/>
      <c r="F96" s="559"/>
      <c r="G96" s="559"/>
      <c r="H96" s="559"/>
      <c r="I96" s="559"/>
      <c r="J96" s="559"/>
      <c r="K96" s="559"/>
      <c r="L96" s="559"/>
      <c r="M96" s="559"/>
      <c r="N96" s="559"/>
      <c r="O96" s="559"/>
      <c r="P96" s="559"/>
      <c r="Q96" s="559"/>
      <c r="R96" s="559"/>
      <c r="S96" s="559"/>
      <c r="T96" s="559"/>
      <c r="U96" s="559"/>
      <c r="V96" s="559"/>
      <c r="W96" s="559"/>
      <c r="X96" s="559"/>
      <c r="Y96" s="559"/>
      <c r="Z96" s="559"/>
      <c r="AA96" s="559"/>
      <c r="AB96" s="559"/>
      <c r="AC96" s="559"/>
      <c r="AD96" s="559"/>
      <c r="AE96" s="559"/>
      <c r="AF96" s="559"/>
      <c r="AG96" s="559"/>
      <c r="AH96" s="559"/>
      <c r="AI96" s="559"/>
      <c r="AJ96" s="559"/>
    </row>
    <row r="97" spans="1:36" ht="17.649999999999999" customHeight="1" x14ac:dyDescent="0.2">
      <c r="A97" s="559" t="s">
        <v>914</v>
      </c>
      <c r="B97" s="559"/>
      <c r="C97" s="559"/>
      <c r="D97" s="559"/>
      <c r="E97" s="559"/>
      <c r="F97" s="559"/>
      <c r="G97" s="559"/>
      <c r="H97" s="559"/>
      <c r="I97" s="559"/>
      <c r="J97" s="559"/>
      <c r="K97" s="559"/>
      <c r="L97" s="559"/>
      <c r="M97" s="559"/>
      <c r="N97" s="559"/>
      <c r="O97" s="559"/>
      <c r="P97" s="559"/>
      <c r="Q97" s="559"/>
      <c r="R97" s="559"/>
      <c r="S97" s="559"/>
      <c r="T97" s="559"/>
      <c r="U97" s="559"/>
      <c r="V97" s="559"/>
      <c r="W97" s="559"/>
      <c r="X97" s="559"/>
      <c r="Y97" s="559"/>
      <c r="Z97" s="559"/>
      <c r="AA97" s="559"/>
      <c r="AB97" s="559"/>
      <c r="AC97" s="559"/>
      <c r="AD97" s="559"/>
      <c r="AE97" s="559"/>
      <c r="AF97" s="559"/>
      <c r="AG97" s="559"/>
      <c r="AH97" s="559"/>
      <c r="AI97" s="559"/>
      <c r="AJ97" s="559"/>
    </row>
    <row r="98" spans="1:36" ht="17.649999999999999" customHeight="1" x14ac:dyDescent="0.2">
      <c r="A98" s="559" t="s">
        <v>915</v>
      </c>
      <c r="B98" s="559"/>
      <c r="C98" s="559"/>
      <c r="D98" s="559"/>
      <c r="E98" s="559"/>
      <c r="F98" s="559"/>
      <c r="G98" s="559"/>
      <c r="H98" s="559"/>
      <c r="I98" s="559"/>
      <c r="J98" s="559"/>
      <c r="K98" s="559"/>
      <c r="L98" s="559"/>
      <c r="M98" s="559"/>
      <c r="N98" s="559"/>
      <c r="O98" s="559"/>
      <c r="P98" s="559"/>
      <c r="Q98" s="559"/>
      <c r="R98" s="559"/>
      <c r="S98" s="559"/>
      <c r="T98" s="559"/>
      <c r="U98" s="559"/>
      <c r="V98" s="559"/>
      <c r="W98" s="559"/>
      <c r="X98" s="559"/>
      <c r="Y98" s="559"/>
      <c r="Z98" s="559"/>
      <c r="AA98" s="559"/>
      <c r="AB98" s="559"/>
      <c r="AC98" s="559"/>
      <c r="AD98" s="559"/>
      <c r="AE98" s="559"/>
      <c r="AF98" s="559"/>
      <c r="AG98" s="559"/>
      <c r="AH98" s="559"/>
      <c r="AI98" s="559"/>
      <c r="AJ98" s="559"/>
    </row>
    <row r="99" spans="1:36" ht="17.649999999999999" customHeight="1" x14ac:dyDescent="0.2">
      <c r="A99" s="559" t="s">
        <v>916</v>
      </c>
      <c r="B99" s="559"/>
      <c r="C99" s="559"/>
      <c r="D99" s="559"/>
      <c r="E99" s="559"/>
      <c r="F99" s="559"/>
      <c r="G99" s="559"/>
      <c r="H99" s="559"/>
      <c r="I99" s="559"/>
      <c r="J99" s="559"/>
      <c r="K99" s="559"/>
      <c r="L99" s="559"/>
      <c r="M99" s="559"/>
      <c r="N99" s="559"/>
      <c r="O99" s="559"/>
      <c r="P99" s="559"/>
      <c r="Q99" s="559"/>
      <c r="R99" s="559"/>
      <c r="S99" s="559"/>
      <c r="T99" s="559"/>
      <c r="U99" s="559"/>
      <c r="V99" s="559"/>
      <c r="W99" s="559"/>
      <c r="X99" s="559"/>
      <c r="Y99" s="559"/>
      <c r="Z99" s="559"/>
      <c r="AA99" s="559"/>
      <c r="AB99" s="559"/>
      <c r="AC99" s="559"/>
      <c r="AD99" s="559"/>
      <c r="AE99" s="559"/>
      <c r="AF99" s="559"/>
      <c r="AG99" s="559"/>
      <c r="AH99" s="559"/>
      <c r="AI99" s="559"/>
      <c r="AJ99" s="559"/>
    </row>
    <row r="100" spans="1:36" ht="17.649999999999999" customHeight="1" x14ac:dyDescent="0.2">
      <c r="A100" s="559"/>
      <c r="B100" s="559"/>
      <c r="C100" s="559"/>
      <c r="D100" s="559"/>
      <c r="E100" s="559"/>
      <c r="F100" s="559"/>
      <c r="G100" s="559"/>
      <c r="H100" s="559"/>
      <c r="I100" s="559"/>
      <c r="J100" s="559"/>
      <c r="K100" s="559"/>
      <c r="L100" s="559"/>
      <c r="M100" s="559"/>
      <c r="N100" s="559"/>
      <c r="O100" s="559"/>
      <c r="P100" s="559"/>
      <c r="Q100" s="559"/>
      <c r="R100" s="559"/>
      <c r="S100" s="559"/>
      <c r="T100" s="559"/>
      <c r="U100" s="559"/>
      <c r="V100" s="559"/>
      <c r="W100" s="559"/>
      <c r="X100" s="559"/>
      <c r="Y100" s="559"/>
      <c r="Z100" s="559"/>
      <c r="AA100" s="559"/>
      <c r="AB100" s="559"/>
      <c r="AC100" s="559"/>
      <c r="AD100" s="559"/>
      <c r="AE100" s="559"/>
      <c r="AF100" s="559"/>
      <c r="AG100" s="559"/>
      <c r="AH100" s="559"/>
      <c r="AI100" s="559"/>
      <c r="AJ100" s="559"/>
    </row>
    <row r="101" spans="1:36" ht="21.4" customHeight="1" x14ac:dyDescent="0.2">
      <c r="A101" s="870" t="s">
        <v>917</v>
      </c>
      <c r="B101" s="870"/>
      <c r="C101" s="870"/>
      <c r="D101" s="870"/>
      <c r="E101" s="870"/>
      <c r="F101" s="870"/>
      <c r="G101" s="870"/>
      <c r="H101" s="870"/>
      <c r="I101" s="870"/>
      <c r="J101" s="870"/>
      <c r="K101" s="870"/>
      <c r="L101" s="870"/>
      <c r="M101" s="870"/>
      <c r="N101" s="870"/>
      <c r="O101" s="870"/>
      <c r="P101" s="870"/>
      <c r="Q101" s="870"/>
      <c r="R101" s="870"/>
      <c r="S101" s="870"/>
      <c r="T101" s="870"/>
      <c r="U101" s="870"/>
      <c r="V101" s="870"/>
      <c r="W101" s="870"/>
      <c r="X101" s="870"/>
      <c r="Y101" s="870"/>
      <c r="Z101" s="870"/>
      <c r="AA101" s="870"/>
      <c r="AB101" s="870"/>
      <c r="AC101" s="870"/>
      <c r="AD101" s="870"/>
      <c r="AE101" s="870"/>
      <c r="AF101" s="870"/>
      <c r="AG101" s="870"/>
      <c r="AH101" s="870"/>
      <c r="AI101" s="870"/>
      <c r="AJ101" s="870"/>
    </row>
    <row r="102" spans="1:36" ht="16.899999999999999" customHeight="1" thickBot="1" x14ac:dyDescent="0.25">
      <c r="A102" s="559" t="s">
        <v>918</v>
      </c>
      <c r="B102" s="559"/>
      <c r="C102" s="559"/>
      <c r="D102" s="559"/>
      <c r="E102" s="559"/>
      <c r="F102" s="559"/>
      <c r="G102" s="559"/>
      <c r="H102" s="559"/>
      <c r="I102" s="559"/>
      <c r="J102" s="559"/>
      <c r="K102" s="559"/>
      <c r="L102" s="559"/>
      <c r="M102" s="559"/>
      <c r="N102" s="559"/>
      <c r="O102" s="559"/>
      <c r="P102" s="559"/>
      <c r="Q102" s="559"/>
      <c r="R102" s="559"/>
      <c r="S102" s="559"/>
      <c r="T102" s="559"/>
      <c r="U102" s="559"/>
      <c r="V102" s="559"/>
      <c r="W102" s="559"/>
      <c r="X102" s="559"/>
      <c r="Y102" s="559"/>
      <c r="Z102" s="559"/>
      <c r="AA102" s="559"/>
      <c r="AB102" s="559"/>
      <c r="AC102" s="559"/>
      <c r="AD102" s="559"/>
      <c r="AE102" s="559"/>
      <c r="AF102" s="559"/>
      <c r="AG102" s="559"/>
      <c r="AH102" s="559"/>
      <c r="AI102" s="559"/>
      <c r="AJ102" s="559"/>
    </row>
    <row r="103" spans="1:36" ht="59.45" customHeight="1" thickBot="1" x14ac:dyDescent="0.25">
      <c r="A103" s="841" t="s">
        <v>687</v>
      </c>
      <c r="B103" s="844"/>
      <c r="C103" s="842"/>
      <c r="D103" s="843" t="s">
        <v>688</v>
      </c>
      <c r="E103" s="844"/>
      <c r="F103" s="844"/>
      <c r="G103" s="844"/>
      <c r="H103" s="844"/>
      <c r="I103" s="844"/>
      <c r="J103" s="844"/>
      <c r="K103" s="842"/>
      <c r="L103" s="843" t="s">
        <v>720</v>
      </c>
      <c r="M103" s="844"/>
      <c r="N103" s="844"/>
      <c r="O103" s="844"/>
      <c r="P103" s="844"/>
      <c r="Q103" s="842"/>
      <c r="R103" s="845" t="s">
        <v>919</v>
      </c>
      <c r="S103" s="846"/>
      <c r="T103" s="846"/>
      <c r="U103" s="846"/>
      <c r="V103" s="878"/>
      <c r="W103" s="843" t="s">
        <v>920</v>
      </c>
      <c r="X103" s="844"/>
      <c r="Y103" s="844"/>
      <c r="Z103" s="844"/>
      <c r="AA103" s="844"/>
      <c r="AB103" s="844"/>
      <c r="AC103" s="842"/>
      <c r="AD103" s="843" t="s">
        <v>691</v>
      </c>
      <c r="AE103" s="844"/>
      <c r="AF103" s="844"/>
      <c r="AG103" s="909"/>
      <c r="AH103" s="559"/>
      <c r="AI103" s="559"/>
      <c r="AJ103" s="559"/>
    </row>
    <row r="104" spans="1:36" ht="98.25" customHeight="1" x14ac:dyDescent="0.2">
      <c r="A104" s="848" t="s">
        <v>921</v>
      </c>
      <c r="B104" s="851"/>
      <c r="C104" s="849"/>
      <c r="D104" s="850" t="s">
        <v>922</v>
      </c>
      <c r="E104" s="851"/>
      <c r="F104" s="851"/>
      <c r="G104" s="851"/>
      <c r="H104" s="851"/>
      <c r="I104" s="851"/>
      <c r="J104" s="851"/>
      <c r="K104" s="849"/>
      <c r="L104" s="850" t="s">
        <v>923</v>
      </c>
      <c r="M104" s="851"/>
      <c r="N104" s="851"/>
      <c r="O104" s="851"/>
      <c r="P104" s="851"/>
      <c r="Q104" s="849"/>
      <c r="R104" s="850" t="s">
        <v>924</v>
      </c>
      <c r="S104" s="851"/>
      <c r="T104" s="851"/>
      <c r="U104" s="851"/>
      <c r="V104" s="849"/>
      <c r="W104" s="850" t="s">
        <v>925</v>
      </c>
      <c r="X104" s="851"/>
      <c r="Y104" s="851"/>
      <c r="Z104" s="851"/>
      <c r="AA104" s="851"/>
      <c r="AB104" s="851"/>
      <c r="AC104" s="849"/>
      <c r="AD104" s="850" t="s">
        <v>926</v>
      </c>
      <c r="AE104" s="851"/>
      <c r="AF104" s="851"/>
      <c r="AG104" s="852"/>
      <c r="AH104" s="559"/>
      <c r="AI104" s="559"/>
      <c r="AJ104" s="559"/>
    </row>
    <row r="105" spans="1:36" ht="61.5" customHeight="1" thickBot="1" x14ac:dyDescent="0.25">
      <c r="A105" s="912" t="s">
        <v>927</v>
      </c>
      <c r="B105" s="861"/>
      <c r="C105" s="862"/>
      <c r="D105" s="894" t="s">
        <v>928</v>
      </c>
      <c r="E105" s="893"/>
      <c r="F105" s="893"/>
      <c r="G105" s="893"/>
      <c r="H105" s="893"/>
      <c r="I105" s="893"/>
      <c r="J105" s="893"/>
      <c r="K105" s="859"/>
      <c r="L105" s="913">
        <v>0.53500000000000003</v>
      </c>
      <c r="M105" s="914"/>
      <c r="N105" s="914"/>
      <c r="O105" s="914"/>
      <c r="P105" s="914"/>
      <c r="Q105" s="915"/>
      <c r="R105" s="866">
        <v>400</v>
      </c>
      <c r="S105" s="867"/>
      <c r="T105" s="867"/>
      <c r="U105" s="867"/>
      <c r="V105" s="868"/>
      <c r="W105" s="860" t="s">
        <v>929</v>
      </c>
      <c r="X105" s="861"/>
      <c r="Y105" s="861"/>
      <c r="Z105" s="861"/>
      <c r="AA105" s="861"/>
      <c r="AB105" s="861"/>
      <c r="AC105" s="862"/>
      <c r="AD105" s="863">
        <v>216</v>
      </c>
      <c r="AE105" s="864"/>
      <c r="AF105" s="864"/>
      <c r="AG105" s="869"/>
      <c r="AH105" s="559"/>
      <c r="AI105" s="559"/>
      <c r="AJ105" s="559"/>
    </row>
    <row r="106" spans="1:36" ht="17.649999999999999" customHeight="1" x14ac:dyDescent="0.2">
      <c r="A106" s="568" t="s">
        <v>930</v>
      </c>
      <c r="B106" s="559"/>
      <c r="C106" s="559"/>
      <c r="D106" s="559"/>
      <c r="E106" s="559"/>
      <c r="F106" s="559"/>
      <c r="G106" s="559"/>
      <c r="H106" s="559"/>
      <c r="I106" s="559"/>
      <c r="J106" s="559"/>
      <c r="K106" s="559"/>
      <c r="L106" s="559"/>
      <c r="M106" s="559"/>
      <c r="N106" s="559"/>
      <c r="O106" s="559"/>
      <c r="P106" s="559"/>
      <c r="Q106" s="559"/>
      <c r="R106" s="559"/>
      <c r="S106" s="559"/>
      <c r="T106" s="559"/>
      <c r="U106" s="559"/>
      <c r="V106" s="559"/>
      <c r="W106" s="559"/>
      <c r="X106" s="559"/>
      <c r="Y106" s="559"/>
      <c r="Z106" s="559"/>
      <c r="AA106" s="559"/>
      <c r="AB106" s="559"/>
      <c r="AC106" s="559"/>
      <c r="AD106" s="559"/>
      <c r="AE106" s="559"/>
      <c r="AF106" s="559"/>
      <c r="AG106" s="559"/>
      <c r="AH106" s="559"/>
      <c r="AI106" s="559"/>
      <c r="AJ106" s="559"/>
    </row>
    <row r="107" spans="1:36" ht="17.649999999999999" customHeight="1" x14ac:dyDescent="0.2">
      <c r="A107" s="559" t="s">
        <v>931</v>
      </c>
      <c r="B107" s="559"/>
      <c r="C107" s="559"/>
      <c r="D107" s="559"/>
      <c r="E107" s="559"/>
      <c r="F107" s="559"/>
      <c r="G107" s="559"/>
      <c r="H107" s="559"/>
      <c r="I107" s="559"/>
      <c r="J107" s="559"/>
      <c r="K107" s="559"/>
      <c r="L107" s="559"/>
      <c r="M107" s="559"/>
      <c r="N107" s="559"/>
      <c r="O107" s="559"/>
      <c r="P107" s="559"/>
      <c r="Q107" s="559"/>
      <c r="R107" s="559"/>
      <c r="S107" s="559"/>
      <c r="T107" s="559"/>
      <c r="U107" s="559"/>
      <c r="V107" s="559"/>
      <c r="W107" s="559"/>
      <c r="X107" s="559"/>
      <c r="Y107" s="559"/>
      <c r="Z107" s="559"/>
      <c r="AA107" s="559"/>
      <c r="AB107" s="559"/>
      <c r="AC107" s="559"/>
      <c r="AD107" s="559"/>
      <c r="AE107" s="559"/>
      <c r="AF107" s="559"/>
      <c r="AG107" s="559"/>
      <c r="AH107" s="559"/>
      <c r="AI107" s="559"/>
      <c r="AJ107" s="559"/>
    </row>
    <row r="108" spans="1:36" ht="17.649999999999999" customHeight="1" x14ac:dyDescent="0.2">
      <c r="A108" s="559" t="s">
        <v>932</v>
      </c>
      <c r="B108" s="559"/>
      <c r="C108" s="559"/>
      <c r="D108" s="559"/>
      <c r="E108" s="559"/>
      <c r="F108" s="559"/>
      <c r="G108" s="559"/>
      <c r="H108" s="559"/>
      <c r="I108" s="559"/>
      <c r="J108" s="559"/>
      <c r="K108" s="559"/>
      <c r="L108" s="559"/>
      <c r="M108" s="559"/>
      <c r="N108" s="559"/>
      <c r="O108" s="559"/>
      <c r="P108" s="559"/>
      <c r="Q108" s="559"/>
      <c r="R108" s="559"/>
      <c r="S108" s="559"/>
      <c r="T108" s="559"/>
      <c r="U108" s="559"/>
      <c r="V108" s="559"/>
      <c r="W108" s="559"/>
      <c r="X108" s="559"/>
      <c r="Y108" s="559"/>
      <c r="Z108" s="559"/>
      <c r="AA108" s="559"/>
      <c r="AB108" s="559"/>
      <c r="AC108" s="559"/>
      <c r="AD108" s="559"/>
      <c r="AE108" s="559"/>
      <c r="AF108" s="559"/>
      <c r="AG108" s="559"/>
      <c r="AH108" s="559"/>
      <c r="AI108" s="559"/>
      <c r="AJ108" s="559"/>
    </row>
    <row r="109" spans="1:36" ht="17.649999999999999" customHeight="1" x14ac:dyDescent="0.2">
      <c r="A109" s="559" t="s">
        <v>933</v>
      </c>
      <c r="B109" s="559"/>
      <c r="C109" s="559"/>
      <c r="D109" s="559"/>
      <c r="E109" s="559"/>
      <c r="F109" s="559"/>
      <c r="G109" s="559"/>
      <c r="H109" s="559"/>
      <c r="I109" s="559"/>
      <c r="J109" s="559"/>
      <c r="K109" s="559"/>
      <c r="L109" s="559"/>
      <c r="M109" s="559"/>
      <c r="N109" s="559"/>
      <c r="O109" s="559"/>
      <c r="P109" s="559"/>
      <c r="Q109" s="559"/>
      <c r="R109" s="559"/>
      <c r="S109" s="559"/>
      <c r="T109" s="559"/>
      <c r="U109" s="559"/>
      <c r="V109" s="559"/>
      <c r="W109" s="559"/>
      <c r="X109" s="559"/>
      <c r="Y109" s="559"/>
      <c r="Z109" s="559"/>
      <c r="AA109" s="559"/>
      <c r="AB109" s="559"/>
      <c r="AC109" s="559"/>
      <c r="AD109" s="559"/>
      <c r="AE109" s="559"/>
      <c r="AF109" s="559"/>
      <c r="AG109" s="559"/>
      <c r="AH109" s="559"/>
      <c r="AI109" s="559"/>
      <c r="AJ109" s="559"/>
    </row>
    <row r="110" spans="1:36" ht="17.649999999999999" customHeight="1" x14ac:dyDescent="0.2">
      <c r="A110" s="559" t="s">
        <v>934</v>
      </c>
      <c r="B110" s="559"/>
      <c r="C110" s="559"/>
      <c r="D110" s="559"/>
      <c r="E110" s="559"/>
      <c r="F110" s="559"/>
      <c r="G110" s="559"/>
      <c r="H110" s="559"/>
      <c r="I110" s="559"/>
      <c r="J110" s="559"/>
      <c r="K110" s="559"/>
      <c r="L110" s="559"/>
      <c r="M110" s="559"/>
      <c r="N110" s="559"/>
      <c r="O110" s="559"/>
      <c r="P110" s="559"/>
      <c r="Q110" s="559"/>
      <c r="R110" s="559"/>
      <c r="S110" s="559"/>
      <c r="T110" s="559"/>
      <c r="U110" s="559"/>
      <c r="V110" s="559"/>
      <c r="W110" s="559"/>
      <c r="X110" s="559"/>
      <c r="Y110" s="559"/>
      <c r="Z110" s="559"/>
      <c r="AA110" s="559"/>
      <c r="AB110" s="559"/>
      <c r="AC110" s="559"/>
      <c r="AD110" s="559"/>
      <c r="AE110" s="559"/>
      <c r="AF110" s="559"/>
      <c r="AG110" s="559"/>
      <c r="AH110" s="559"/>
      <c r="AI110" s="559"/>
      <c r="AJ110" s="559"/>
    </row>
    <row r="111" spans="1:36" ht="17.649999999999999" customHeight="1" x14ac:dyDescent="0.2">
      <c r="A111" s="559" t="s">
        <v>935</v>
      </c>
      <c r="B111" s="559"/>
      <c r="C111" s="559"/>
      <c r="D111" s="559"/>
      <c r="E111" s="559"/>
      <c r="F111" s="559"/>
      <c r="G111" s="559"/>
      <c r="H111" s="559"/>
      <c r="I111" s="559"/>
      <c r="J111" s="559"/>
      <c r="K111" s="559"/>
      <c r="L111" s="559"/>
      <c r="M111" s="559"/>
      <c r="N111" s="559"/>
      <c r="O111" s="559"/>
      <c r="P111" s="559"/>
      <c r="Q111" s="559"/>
      <c r="R111" s="559"/>
      <c r="S111" s="559"/>
      <c r="T111" s="559"/>
      <c r="U111" s="559"/>
      <c r="V111" s="559"/>
      <c r="W111" s="559"/>
      <c r="X111" s="559"/>
      <c r="Y111" s="559"/>
      <c r="Z111" s="559"/>
      <c r="AA111" s="559"/>
      <c r="AB111" s="559"/>
      <c r="AC111" s="559"/>
      <c r="AD111" s="559"/>
      <c r="AE111" s="559"/>
      <c r="AF111" s="559"/>
      <c r="AG111" s="559"/>
      <c r="AH111" s="559"/>
      <c r="AI111" s="559"/>
      <c r="AJ111" s="559"/>
    </row>
    <row r="112" spans="1:36" ht="16.899999999999999" customHeight="1" x14ac:dyDescent="0.2">
      <c r="A112" s="565" t="s">
        <v>936</v>
      </c>
      <c r="B112" s="559"/>
      <c r="C112" s="559"/>
      <c r="D112" s="559"/>
      <c r="E112" s="559"/>
      <c r="F112" s="559"/>
      <c r="G112" s="559"/>
      <c r="H112" s="559"/>
      <c r="I112" s="559"/>
      <c r="J112" s="559"/>
      <c r="K112" s="559"/>
      <c r="L112" s="559"/>
      <c r="M112" s="559"/>
      <c r="N112" s="559"/>
      <c r="O112" s="559"/>
      <c r="P112" s="559"/>
      <c r="Q112" s="559"/>
      <c r="R112" s="559"/>
      <c r="S112" s="559"/>
      <c r="T112" s="559"/>
      <c r="U112" s="559"/>
      <c r="V112" s="559"/>
      <c r="W112" s="559"/>
      <c r="X112" s="559"/>
      <c r="Y112" s="559"/>
      <c r="Z112" s="559"/>
      <c r="AA112" s="559"/>
      <c r="AB112" s="559"/>
      <c r="AC112" s="559"/>
      <c r="AD112" s="559"/>
      <c r="AE112" s="559"/>
      <c r="AF112" s="559"/>
      <c r="AG112" s="559"/>
      <c r="AH112" s="559"/>
      <c r="AI112" s="559"/>
      <c r="AJ112" s="559"/>
    </row>
    <row r="113" spans="1:36" ht="16.899999999999999" customHeight="1" x14ac:dyDescent="0.2">
      <c r="A113" s="565"/>
      <c r="B113" s="559"/>
      <c r="C113" s="559"/>
      <c r="D113" s="559"/>
      <c r="E113" s="559"/>
      <c r="F113" s="559"/>
      <c r="G113" s="559"/>
      <c r="H113" s="559"/>
      <c r="I113" s="559"/>
      <c r="J113" s="559"/>
      <c r="K113" s="559"/>
      <c r="L113" s="559"/>
      <c r="M113" s="559"/>
      <c r="N113" s="559"/>
      <c r="O113" s="559"/>
      <c r="P113" s="559"/>
      <c r="Q113" s="559"/>
      <c r="R113" s="559"/>
      <c r="S113" s="559"/>
      <c r="T113" s="559"/>
      <c r="U113" s="559"/>
      <c r="V113" s="559"/>
      <c r="W113" s="559"/>
      <c r="X113" s="559"/>
      <c r="Y113" s="559"/>
      <c r="Z113" s="559"/>
      <c r="AA113" s="559"/>
      <c r="AB113" s="559"/>
      <c r="AC113" s="559"/>
      <c r="AD113" s="559"/>
      <c r="AE113" s="559"/>
      <c r="AF113" s="559"/>
      <c r="AG113" s="559"/>
      <c r="AH113" s="559"/>
      <c r="AI113" s="559"/>
      <c r="AJ113" s="559"/>
    </row>
    <row r="114" spans="1:36" ht="21.4" customHeight="1" x14ac:dyDescent="0.2">
      <c r="A114" s="870" t="s">
        <v>937</v>
      </c>
      <c r="B114" s="870"/>
      <c r="C114" s="870"/>
      <c r="D114" s="870"/>
      <c r="E114" s="870"/>
      <c r="F114" s="870"/>
      <c r="G114" s="870"/>
      <c r="H114" s="870"/>
      <c r="I114" s="870"/>
      <c r="J114" s="870"/>
      <c r="K114" s="870"/>
      <c r="L114" s="870"/>
      <c r="M114" s="870"/>
      <c r="N114" s="870"/>
      <c r="O114" s="870"/>
      <c r="P114" s="870"/>
      <c r="Q114" s="870"/>
      <c r="R114" s="870"/>
      <c r="S114" s="870"/>
      <c r="T114" s="870"/>
      <c r="U114" s="870"/>
      <c r="V114" s="870"/>
      <c r="W114" s="870"/>
      <c r="X114" s="870"/>
      <c r="Y114" s="870"/>
      <c r="Z114" s="870"/>
      <c r="AA114" s="870"/>
      <c r="AB114" s="870"/>
      <c r="AC114" s="870"/>
      <c r="AD114" s="870"/>
      <c r="AE114" s="870"/>
      <c r="AF114" s="870"/>
      <c r="AG114" s="870"/>
      <c r="AH114" s="870"/>
      <c r="AI114" s="870"/>
      <c r="AJ114" s="870"/>
    </row>
    <row r="115" spans="1:36" ht="16.899999999999999" customHeight="1" x14ac:dyDescent="0.2">
      <c r="A115" s="565" t="s">
        <v>938</v>
      </c>
      <c r="B115" s="559"/>
      <c r="C115" s="559"/>
      <c r="D115" s="559"/>
      <c r="E115" s="559"/>
      <c r="F115" s="559"/>
      <c r="G115" s="559"/>
      <c r="H115" s="559"/>
      <c r="I115" s="559"/>
      <c r="J115" s="559"/>
      <c r="K115" s="559"/>
      <c r="L115" s="559"/>
      <c r="M115" s="559"/>
      <c r="N115" s="559"/>
      <c r="O115" s="559"/>
      <c r="P115" s="559"/>
      <c r="Q115" s="559"/>
      <c r="R115" s="559"/>
      <c r="S115" s="559"/>
      <c r="T115" s="559"/>
      <c r="U115" s="559"/>
      <c r="V115" s="559"/>
      <c r="W115" s="559"/>
      <c r="X115" s="559"/>
      <c r="Y115" s="559"/>
      <c r="Z115" s="559"/>
      <c r="AA115" s="559"/>
      <c r="AB115" s="559"/>
      <c r="AC115" s="559"/>
      <c r="AD115" s="559"/>
      <c r="AE115" s="559"/>
      <c r="AF115" s="559"/>
      <c r="AG115" s="559"/>
      <c r="AH115" s="559"/>
      <c r="AI115" s="559"/>
      <c r="AJ115" s="559"/>
    </row>
    <row r="116" spans="1:36" ht="16.899999999999999" customHeight="1" thickBot="1" x14ac:dyDescent="0.25">
      <c r="A116" s="565" t="s">
        <v>939</v>
      </c>
      <c r="B116" s="559"/>
      <c r="C116" s="559"/>
      <c r="D116" s="559"/>
      <c r="E116" s="559"/>
      <c r="F116" s="559"/>
      <c r="G116" s="559"/>
      <c r="H116" s="559"/>
      <c r="I116" s="559"/>
      <c r="J116" s="559"/>
      <c r="K116" s="559"/>
      <c r="L116" s="559"/>
      <c r="M116" s="559"/>
      <c r="N116" s="559"/>
      <c r="O116" s="559"/>
      <c r="P116" s="559"/>
      <c r="Q116" s="559"/>
      <c r="R116" s="559"/>
      <c r="S116" s="559"/>
      <c r="T116" s="559"/>
      <c r="U116" s="559"/>
      <c r="V116" s="559"/>
      <c r="W116" s="559"/>
      <c r="X116" s="559"/>
      <c r="Y116" s="559"/>
      <c r="Z116" s="559"/>
      <c r="AA116" s="559"/>
      <c r="AB116" s="559"/>
      <c r="AC116" s="559"/>
      <c r="AD116" s="559"/>
      <c r="AE116" s="559"/>
      <c r="AF116" s="559"/>
      <c r="AG116" s="559"/>
      <c r="AH116" s="559"/>
      <c r="AI116" s="559"/>
      <c r="AJ116" s="559"/>
    </row>
    <row r="117" spans="1:36" ht="49.15" customHeight="1" thickBot="1" x14ac:dyDescent="0.25">
      <c r="A117" s="879" t="s">
        <v>687</v>
      </c>
      <c r="B117" s="880"/>
      <c r="C117" s="880"/>
      <c r="D117" s="880"/>
      <c r="E117" s="880"/>
      <c r="F117" s="880"/>
      <c r="G117" s="881"/>
      <c r="H117" s="882" t="s">
        <v>940</v>
      </c>
      <c r="I117" s="880"/>
      <c r="J117" s="880"/>
      <c r="K117" s="880"/>
      <c r="L117" s="880"/>
      <c r="M117" s="881"/>
      <c r="N117" s="882" t="s">
        <v>720</v>
      </c>
      <c r="O117" s="880"/>
      <c r="P117" s="880"/>
      <c r="Q117" s="880"/>
      <c r="R117" s="880"/>
      <c r="S117" s="881"/>
      <c r="T117" s="882" t="s">
        <v>941</v>
      </c>
      <c r="U117" s="880"/>
      <c r="V117" s="880"/>
      <c r="W117" s="880"/>
      <c r="X117" s="880"/>
      <c r="Y117" s="880"/>
      <c r="Z117" s="881"/>
      <c r="AA117" s="883" t="s">
        <v>942</v>
      </c>
      <c r="AB117" s="884"/>
      <c r="AC117" s="910"/>
      <c r="AD117" s="882" t="s">
        <v>691</v>
      </c>
      <c r="AE117" s="911"/>
      <c r="AF117" s="559"/>
      <c r="AG117" s="559"/>
      <c r="AH117" s="559"/>
      <c r="AI117" s="559"/>
      <c r="AJ117" s="559"/>
    </row>
    <row r="118" spans="1:36" ht="268.89999999999998" customHeight="1" x14ac:dyDescent="0.2">
      <c r="A118" s="917" t="s">
        <v>943</v>
      </c>
      <c r="B118" s="851"/>
      <c r="C118" s="851"/>
      <c r="D118" s="851"/>
      <c r="E118" s="851"/>
      <c r="F118" s="851"/>
      <c r="G118" s="849"/>
      <c r="H118" s="918" t="s">
        <v>944</v>
      </c>
      <c r="I118" s="919"/>
      <c r="J118" s="919"/>
      <c r="K118" s="919"/>
      <c r="L118" s="919"/>
      <c r="M118" s="920"/>
      <c r="N118" s="898">
        <v>23.43</v>
      </c>
      <c r="O118" s="899"/>
      <c r="P118" s="899"/>
      <c r="Q118" s="899"/>
      <c r="R118" s="899"/>
      <c r="S118" s="900"/>
      <c r="T118" s="901">
        <v>45</v>
      </c>
      <c r="U118" s="902"/>
      <c r="V118" s="902"/>
      <c r="W118" s="902"/>
      <c r="X118" s="902"/>
      <c r="Y118" s="902"/>
      <c r="Z118" s="903"/>
      <c r="AA118" s="918" t="s">
        <v>945</v>
      </c>
      <c r="AB118" s="919"/>
      <c r="AC118" s="920"/>
      <c r="AD118" s="898">
        <v>1054.3499999999999</v>
      </c>
      <c r="AE118" s="907"/>
      <c r="AF118" s="559"/>
      <c r="AG118" s="559"/>
      <c r="AH118" s="559"/>
      <c r="AI118" s="559"/>
      <c r="AJ118" s="559"/>
    </row>
    <row r="119" spans="1:36" ht="183.4" customHeight="1" thickBot="1" x14ac:dyDescent="0.25">
      <c r="A119" s="912" t="s">
        <v>946</v>
      </c>
      <c r="B119" s="893"/>
      <c r="C119" s="893"/>
      <c r="D119" s="893"/>
      <c r="E119" s="893"/>
      <c r="F119" s="893"/>
      <c r="G119" s="859"/>
      <c r="H119" s="894"/>
      <c r="I119" s="893"/>
      <c r="J119" s="893"/>
      <c r="K119" s="893"/>
      <c r="L119" s="893"/>
      <c r="M119" s="859"/>
      <c r="N119" s="894"/>
      <c r="O119" s="893"/>
      <c r="P119" s="893"/>
      <c r="Q119" s="893"/>
      <c r="R119" s="893"/>
      <c r="S119" s="859"/>
      <c r="T119" s="894"/>
      <c r="U119" s="893"/>
      <c r="V119" s="893"/>
      <c r="W119" s="893"/>
      <c r="X119" s="893"/>
      <c r="Y119" s="893"/>
      <c r="Z119" s="859"/>
      <c r="AA119" s="894"/>
      <c r="AB119" s="893"/>
      <c r="AC119" s="859"/>
      <c r="AD119" s="894"/>
      <c r="AE119" s="916"/>
      <c r="AF119" s="559"/>
      <c r="AG119" s="559"/>
      <c r="AH119" s="559"/>
      <c r="AI119" s="559"/>
      <c r="AJ119" s="559"/>
    </row>
    <row r="120" spans="1:36" ht="17.649999999999999" customHeight="1" x14ac:dyDescent="0.2">
      <c r="A120" s="568" t="s">
        <v>947</v>
      </c>
      <c r="B120" s="559"/>
      <c r="C120" s="559"/>
      <c r="D120" s="559"/>
      <c r="E120" s="559"/>
      <c r="F120" s="559"/>
      <c r="G120" s="559"/>
      <c r="H120" s="559"/>
      <c r="I120" s="559"/>
      <c r="J120" s="559"/>
      <c r="K120" s="559"/>
      <c r="L120" s="559"/>
      <c r="M120" s="559"/>
      <c r="N120" s="559"/>
      <c r="O120" s="559"/>
      <c r="P120" s="559"/>
      <c r="Q120" s="559"/>
      <c r="R120" s="559"/>
      <c r="S120" s="559"/>
      <c r="T120" s="559"/>
      <c r="U120" s="559"/>
      <c r="V120" s="559"/>
      <c r="W120" s="559"/>
      <c r="X120" s="559"/>
      <c r="Y120" s="559"/>
      <c r="Z120" s="559"/>
      <c r="AA120" s="559"/>
      <c r="AB120" s="559"/>
      <c r="AC120" s="559"/>
      <c r="AD120" s="559"/>
      <c r="AE120" s="559"/>
      <c r="AF120" s="559"/>
      <c r="AG120" s="559"/>
      <c r="AH120" s="559"/>
      <c r="AI120" s="559"/>
      <c r="AJ120" s="559"/>
    </row>
    <row r="121" spans="1:36" ht="17.649999999999999" customHeight="1" x14ac:dyDescent="0.2">
      <c r="A121" s="567" t="s">
        <v>948</v>
      </c>
      <c r="B121" s="559"/>
      <c r="C121" s="559"/>
      <c r="D121" s="559"/>
      <c r="E121" s="559"/>
      <c r="F121" s="559"/>
      <c r="G121" s="559"/>
      <c r="H121" s="559"/>
      <c r="I121" s="559"/>
      <c r="J121" s="559"/>
      <c r="K121" s="559"/>
      <c r="L121" s="559"/>
      <c r="M121" s="559"/>
      <c r="N121" s="559"/>
      <c r="O121" s="559"/>
      <c r="P121" s="559"/>
      <c r="Q121" s="559"/>
      <c r="R121" s="559"/>
      <c r="S121" s="559"/>
      <c r="T121" s="559"/>
      <c r="U121" s="559"/>
      <c r="V121" s="559"/>
      <c r="W121" s="559"/>
      <c r="X121" s="559"/>
      <c r="Y121" s="559"/>
      <c r="Z121" s="559"/>
      <c r="AA121" s="559"/>
      <c r="AB121" s="559"/>
      <c r="AC121" s="559"/>
      <c r="AD121" s="559"/>
      <c r="AE121" s="559"/>
      <c r="AF121" s="559"/>
      <c r="AG121" s="559"/>
      <c r="AH121" s="559"/>
      <c r="AI121" s="559"/>
      <c r="AJ121" s="559"/>
    </row>
    <row r="122" spans="1:36" ht="17.649999999999999" customHeight="1" x14ac:dyDescent="0.2">
      <c r="A122" s="567" t="s">
        <v>949</v>
      </c>
      <c r="B122" s="559"/>
      <c r="C122" s="559"/>
      <c r="D122" s="559"/>
      <c r="E122" s="559"/>
      <c r="F122" s="559"/>
      <c r="G122" s="559"/>
      <c r="H122" s="559"/>
      <c r="I122" s="559"/>
      <c r="J122" s="559"/>
      <c r="K122" s="559"/>
      <c r="L122" s="559"/>
      <c r="M122" s="559"/>
      <c r="N122" s="559"/>
      <c r="O122" s="559"/>
      <c r="P122" s="559"/>
      <c r="Q122" s="559"/>
      <c r="R122" s="559"/>
      <c r="S122" s="559"/>
      <c r="T122" s="559"/>
      <c r="U122" s="559"/>
      <c r="V122" s="559"/>
      <c r="W122" s="559"/>
      <c r="X122" s="559"/>
      <c r="Y122" s="559"/>
      <c r="Z122" s="559"/>
      <c r="AA122" s="559"/>
      <c r="AB122" s="559"/>
      <c r="AC122" s="559"/>
      <c r="AD122" s="559"/>
      <c r="AE122" s="559"/>
      <c r="AF122" s="559"/>
      <c r="AG122" s="559"/>
      <c r="AH122" s="559"/>
      <c r="AI122" s="559"/>
      <c r="AJ122" s="559"/>
    </row>
    <row r="123" spans="1:36" ht="17.649999999999999" customHeight="1" x14ac:dyDescent="0.2">
      <c r="A123" s="567" t="s">
        <v>950</v>
      </c>
      <c r="B123" s="559"/>
      <c r="C123" s="559"/>
      <c r="D123" s="559"/>
      <c r="E123" s="559"/>
      <c r="F123" s="559"/>
      <c r="G123" s="559"/>
      <c r="H123" s="559"/>
      <c r="I123" s="559"/>
      <c r="J123" s="559"/>
      <c r="K123" s="559"/>
      <c r="L123" s="559"/>
      <c r="M123" s="559"/>
      <c r="N123" s="559"/>
      <c r="O123" s="559"/>
      <c r="P123" s="559"/>
      <c r="Q123" s="559"/>
      <c r="R123" s="559"/>
      <c r="S123" s="559"/>
      <c r="T123" s="559"/>
      <c r="U123" s="559"/>
      <c r="V123" s="559"/>
      <c r="W123" s="559"/>
      <c r="X123" s="559"/>
      <c r="Y123" s="559"/>
      <c r="Z123" s="559"/>
      <c r="AA123" s="559"/>
      <c r="AB123" s="559"/>
      <c r="AC123" s="559"/>
      <c r="AD123" s="559"/>
      <c r="AE123" s="559"/>
      <c r="AF123" s="559"/>
      <c r="AG123" s="559"/>
      <c r="AH123" s="559"/>
      <c r="AI123" s="559"/>
      <c r="AJ123" s="559"/>
    </row>
    <row r="124" spans="1:36" ht="17.649999999999999" customHeight="1" x14ac:dyDescent="0.2">
      <c r="A124" s="559" t="s">
        <v>951</v>
      </c>
      <c r="B124" s="559"/>
      <c r="C124" s="559"/>
      <c r="D124" s="559"/>
      <c r="E124" s="559"/>
      <c r="F124" s="559"/>
      <c r="G124" s="559"/>
      <c r="H124" s="559"/>
      <c r="I124" s="559"/>
      <c r="J124" s="559"/>
      <c r="K124" s="559"/>
      <c r="L124" s="559"/>
      <c r="M124" s="559"/>
      <c r="N124" s="559"/>
      <c r="O124" s="559"/>
      <c r="P124" s="559"/>
      <c r="Q124" s="559"/>
      <c r="R124" s="559"/>
      <c r="S124" s="559"/>
      <c r="T124" s="559"/>
      <c r="U124" s="559"/>
      <c r="V124" s="559"/>
      <c r="W124" s="559"/>
      <c r="X124" s="559"/>
      <c r="Y124" s="559"/>
      <c r="Z124" s="559"/>
      <c r="AA124" s="559"/>
      <c r="AB124" s="559"/>
      <c r="AC124" s="559"/>
      <c r="AD124" s="559"/>
      <c r="AE124" s="559"/>
      <c r="AF124" s="559"/>
      <c r="AG124" s="559"/>
      <c r="AH124" s="559"/>
      <c r="AI124" s="559"/>
      <c r="AJ124" s="559"/>
    </row>
    <row r="125" spans="1:36" ht="17.649999999999999" customHeight="1" x14ac:dyDescent="0.2">
      <c r="A125" s="559" t="s">
        <v>952</v>
      </c>
      <c r="B125" s="559"/>
      <c r="C125" s="559"/>
      <c r="D125" s="559"/>
      <c r="E125" s="559"/>
      <c r="F125" s="559"/>
      <c r="G125" s="559"/>
      <c r="H125" s="559"/>
      <c r="I125" s="559"/>
      <c r="J125" s="559"/>
      <c r="K125" s="559"/>
      <c r="L125" s="559"/>
      <c r="M125" s="559"/>
      <c r="N125" s="559"/>
      <c r="O125" s="559"/>
      <c r="P125" s="559"/>
      <c r="Q125" s="559"/>
      <c r="R125" s="559"/>
      <c r="S125" s="559"/>
      <c r="T125" s="559"/>
      <c r="U125" s="559"/>
      <c r="V125" s="559"/>
      <c r="W125" s="559"/>
      <c r="X125" s="559"/>
      <c r="Y125" s="559"/>
      <c r="Z125" s="559"/>
      <c r="AA125" s="559"/>
      <c r="AB125" s="559"/>
      <c r="AC125" s="559"/>
      <c r="AD125" s="559"/>
      <c r="AE125" s="559"/>
      <c r="AF125" s="559"/>
      <c r="AG125" s="559"/>
      <c r="AH125" s="559"/>
      <c r="AI125" s="559"/>
      <c r="AJ125" s="559"/>
    </row>
    <row r="126" spans="1:36" ht="17.649999999999999" customHeight="1" x14ac:dyDescent="0.2">
      <c r="A126" s="559" t="s">
        <v>953</v>
      </c>
      <c r="B126" s="559"/>
      <c r="C126" s="559"/>
      <c r="D126" s="559"/>
      <c r="E126" s="559"/>
      <c r="F126" s="559"/>
      <c r="G126" s="559"/>
      <c r="H126" s="559"/>
      <c r="I126" s="559"/>
      <c r="J126" s="559"/>
      <c r="K126" s="559"/>
      <c r="L126" s="559"/>
      <c r="M126" s="559"/>
      <c r="N126" s="559"/>
      <c r="O126" s="559"/>
      <c r="P126" s="559"/>
      <c r="Q126" s="559"/>
      <c r="R126" s="559"/>
      <c r="S126" s="559"/>
      <c r="T126" s="559"/>
      <c r="U126" s="559"/>
      <c r="V126" s="559"/>
      <c r="W126" s="559"/>
      <c r="X126" s="559"/>
      <c r="Y126" s="559"/>
      <c r="Z126" s="559"/>
      <c r="AA126" s="559"/>
      <c r="AB126" s="559"/>
      <c r="AC126" s="559"/>
      <c r="AD126" s="559"/>
      <c r="AE126" s="559"/>
      <c r="AF126" s="559"/>
      <c r="AG126" s="559"/>
      <c r="AH126" s="559"/>
      <c r="AI126" s="559"/>
      <c r="AJ126" s="559"/>
    </row>
    <row r="127" spans="1:36" ht="17.649999999999999" customHeight="1" x14ac:dyDescent="0.2">
      <c r="A127" s="559" t="s">
        <v>954</v>
      </c>
      <c r="B127" s="559"/>
      <c r="C127" s="559"/>
      <c r="D127" s="559"/>
      <c r="E127" s="559"/>
      <c r="F127" s="559"/>
      <c r="G127" s="559"/>
      <c r="H127" s="559"/>
      <c r="I127" s="559"/>
      <c r="J127" s="559"/>
      <c r="K127" s="559"/>
      <c r="L127" s="559"/>
      <c r="M127" s="559"/>
      <c r="N127" s="559"/>
      <c r="O127" s="559"/>
      <c r="P127" s="559"/>
      <c r="Q127" s="559"/>
      <c r="R127" s="559"/>
      <c r="S127" s="559"/>
      <c r="T127" s="559"/>
      <c r="U127" s="559"/>
      <c r="V127" s="559"/>
      <c r="W127" s="559"/>
      <c r="X127" s="559"/>
      <c r="Y127" s="559"/>
      <c r="Z127" s="559"/>
      <c r="AA127" s="559"/>
      <c r="AB127" s="559"/>
      <c r="AC127" s="559"/>
      <c r="AD127" s="559"/>
      <c r="AE127" s="559"/>
      <c r="AF127" s="559"/>
      <c r="AG127" s="559"/>
      <c r="AH127" s="559"/>
      <c r="AI127" s="559"/>
      <c r="AJ127" s="559"/>
    </row>
    <row r="128" spans="1:36" ht="16.899999999999999" customHeight="1" x14ac:dyDescent="0.2">
      <c r="A128" s="565" t="s">
        <v>955</v>
      </c>
      <c r="B128" s="559"/>
      <c r="C128" s="559"/>
      <c r="D128" s="559"/>
      <c r="E128" s="559"/>
      <c r="F128" s="559"/>
      <c r="G128" s="559"/>
      <c r="H128" s="559"/>
      <c r="I128" s="559"/>
      <c r="J128" s="559"/>
      <c r="K128" s="559"/>
      <c r="L128" s="559"/>
      <c r="M128" s="559"/>
      <c r="N128" s="559"/>
      <c r="O128" s="559"/>
      <c r="P128" s="559"/>
      <c r="Q128" s="559"/>
      <c r="R128" s="559"/>
      <c r="S128" s="559"/>
      <c r="T128" s="559"/>
      <c r="U128" s="559"/>
      <c r="V128" s="559"/>
      <c r="W128" s="559"/>
      <c r="X128" s="559"/>
      <c r="Y128" s="559"/>
      <c r="Z128" s="559"/>
      <c r="AA128" s="559"/>
      <c r="AB128" s="559"/>
      <c r="AC128" s="559"/>
      <c r="AD128" s="559"/>
      <c r="AE128" s="559"/>
      <c r="AF128" s="559"/>
      <c r="AG128" s="559"/>
      <c r="AH128" s="559"/>
      <c r="AI128" s="559"/>
      <c r="AJ128" s="559"/>
    </row>
    <row r="129" spans="1:36" ht="16.899999999999999" customHeight="1" x14ac:dyDescent="0.2">
      <c r="A129" s="565" t="s">
        <v>956</v>
      </c>
      <c r="B129" s="559"/>
      <c r="C129" s="559"/>
      <c r="D129" s="559"/>
      <c r="E129" s="559"/>
      <c r="F129" s="559"/>
      <c r="G129" s="559"/>
      <c r="H129" s="559"/>
      <c r="I129" s="559"/>
      <c r="J129" s="559"/>
      <c r="K129" s="559"/>
      <c r="L129" s="559"/>
      <c r="M129" s="559"/>
      <c r="N129" s="559"/>
      <c r="O129" s="559"/>
      <c r="P129" s="559"/>
      <c r="Q129" s="559"/>
      <c r="R129" s="559"/>
      <c r="S129" s="559"/>
      <c r="T129" s="559"/>
      <c r="U129" s="559"/>
      <c r="V129" s="559"/>
      <c r="W129" s="559"/>
      <c r="X129" s="559"/>
      <c r="Y129" s="559"/>
      <c r="Z129" s="559"/>
      <c r="AA129" s="559"/>
      <c r="AB129" s="559"/>
      <c r="AC129" s="559"/>
      <c r="AD129" s="559"/>
      <c r="AE129" s="559"/>
      <c r="AF129" s="559"/>
      <c r="AG129" s="559"/>
      <c r="AH129" s="559"/>
      <c r="AI129" s="559"/>
      <c r="AJ129" s="559"/>
    </row>
    <row r="130" spans="1:36" ht="16.899999999999999" customHeight="1" x14ac:dyDescent="0.2">
      <c r="A130" s="565" t="s">
        <v>957</v>
      </c>
      <c r="B130" s="559"/>
      <c r="C130" s="559"/>
      <c r="D130" s="559"/>
      <c r="E130" s="559"/>
      <c r="F130" s="559"/>
      <c r="G130" s="559"/>
      <c r="H130" s="559"/>
      <c r="I130" s="559"/>
      <c r="J130" s="559"/>
      <c r="K130" s="559"/>
      <c r="L130" s="559"/>
      <c r="M130" s="559"/>
      <c r="N130" s="559"/>
      <c r="O130" s="559"/>
      <c r="P130" s="559"/>
      <c r="Q130" s="559"/>
      <c r="R130" s="559"/>
      <c r="S130" s="559"/>
      <c r="T130" s="559"/>
      <c r="U130" s="559"/>
      <c r="V130" s="559"/>
      <c r="W130" s="559"/>
      <c r="X130" s="559"/>
      <c r="Y130" s="559"/>
      <c r="Z130" s="559"/>
      <c r="AA130" s="559"/>
      <c r="AB130" s="559"/>
      <c r="AC130" s="559"/>
      <c r="AD130" s="559"/>
      <c r="AE130" s="559"/>
      <c r="AF130" s="559"/>
      <c r="AG130" s="559"/>
      <c r="AH130" s="559"/>
      <c r="AI130" s="559"/>
      <c r="AJ130" s="559"/>
    </row>
    <row r="131" spans="1:36" ht="16.899999999999999" customHeight="1" x14ac:dyDescent="0.2">
      <c r="A131" s="565" t="s">
        <v>958</v>
      </c>
      <c r="B131" s="559"/>
      <c r="C131" s="559"/>
      <c r="D131" s="559"/>
      <c r="E131" s="559"/>
      <c r="F131" s="559"/>
      <c r="G131" s="559"/>
      <c r="H131" s="559"/>
      <c r="I131" s="559"/>
      <c r="J131" s="559"/>
      <c r="K131" s="559"/>
      <c r="L131" s="559"/>
      <c r="M131" s="559"/>
      <c r="N131" s="559"/>
      <c r="O131" s="559"/>
      <c r="P131" s="559"/>
      <c r="Q131" s="559"/>
      <c r="R131" s="559"/>
      <c r="S131" s="559"/>
      <c r="T131" s="559"/>
      <c r="U131" s="559"/>
      <c r="V131" s="559"/>
      <c r="W131" s="559"/>
      <c r="X131" s="559"/>
      <c r="Y131" s="559"/>
      <c r="Z131" s="559"/>
      <c r="AA131" s="559"/>
      <c r="AB131" s="559"/>
      <c r="AC131" s="559"/>
      <c r="AD131" s="559"/>
      <c r="AE131" s="559"/>
      <c r="AF131" s="559"/>
      <c r="AG131" s="559"/>
      <c r="AH131" s="559"/>
      <c r="AI131" s="559"/>
      <c r="AJ131" s="559"/>
    </row>
    <row r="132" spans="1:36" ht="16.899999999999999" customHeight="1" x14ac:dyDescent="0.2">
      <c r="A132" s="565"/>
      <c r="B132" s="559"/>
      <c r="C132" s="559"/>
      <c r="D132" s="559"/>
      <c r="E132" s="559"/>
      <c r="F132" s="559"/>
      <c r="G132" s="559"/>
      <c r="H132" s="559"/>
      <c r="I132" s="559"/>
      <c r="J132" s="559"/>
      <c r="K132" s="559"/>
      <c r="L132" s="559"/>
      <c r="M132" s="559"/>
      <c r="N132" s="559"/>
      <c r="O132" s="559"/>
      <c r="P132" s="559"/>
      <c r="Q132" s="559"/>
      <c r="R132" s="559"/>
      <c r="S132" s="559"/>
      <c r="T132" s="559"/>
      <c r="U132" s="559"/>
      <c r="V132" s="559"/>
      <c r="W132" s="559"/>
      <c r="X132" s="559"/>
      <c r="Y132" s="559"/>
      <c r="Z132" s="559"/>
      <c r="AA132" s="559"/>
      <c r="AB132" s="559"/>
      <c r="AC132" s="559"/>
      <c r="AD132" s="559"/>
      <c r="AE132" s="559"/>
      <c r="AF132" s="559"/>
      <c r="AG132" s="559"/>
      <c r="AH132" s="559"/>
      <c r="AI132" s="559"/>
      <c r="AJ132" s="559"/>
    </row>
    <row r="133" spans="1:36" ht="21.4" customHeight="1" x14ac:dyDescent="0.2">
      <c r="A133" s="870" t="s">
        <v>959</v>
      </c>
      <c r="B133" s="870"/>
      <c r="C133" s="870"/>
      <c r="D133" s="870"/>
      <c r="E133" s="870"/>
      <c r="F133" s="870"/>
      <c r="G133" s="870"/>
      <c r="H133" s="870"/>
      <c r="I133" s="870"/>
      <c r="J133" s="870"/>
      <c r="K133" s="870"/>
      <c r="L133" s="870"/>
      <c r="M133" s="870"/>
      <c r="N133" s="870"/>
      <c r="O133" s="870"/>
      <c r="P133" s="870"/>
      <c r="Q133" s="870"/>
      <c r="R133" s="870"/>
      <c r="S133" s="870"/>
      <c r="T133" s="870"/>
      <c r="U133" s="870"/>
      <c r="V133" s="870"/>
      <c r="W133" s="870"/>
      <c r="X133" s="870"/>
      <c r="Y133" s="870"/>
      <c r="Z133" s="870"/>
      <c r="AA133" s="870"/>
      <c r="AB133" s="870"/>
      <c r="AC133" s="870"/>
      <c r="AD133" s="870"/>
      <c r="AE133" s="870"/>
      <c r="AF133" s="870"/>
      <c r="AG133" s="870"/>
      <c r="AH133" s="870"/>
      <c r="AI133" s="870"/>
      <c r="AJ133" s="870"/>
    </row>
    <row r="134" spans="1:36" ht="16.899999999999999" customHeight="1" thickBot="1" x14ac:dyDescent="0.25">
      <c r="A134" s="565" t="s">
        <v>960</v>
      </c>
      <c r="B134" s="559"/>
      <c r="C134" s="559"/>
      <c r="D134" s="559"/>
      <c r="E134" s="559"/>
      <c r="F134" s="559"/>
      <c r="G134" s="559"/>
      <c r="H134" s="559"/>
      <c r="I134" s="559"/>
      <c r="J134" s="559"/>
      <c r="K134" s="559"/>
      <c r="L134" s="559"/>
      <c r="M134" s="559"/>
      <c r="N134" s="559"/>
      <c r="O134" s="559"/>
      <c r="P134" s="559"/>
      <c r="Q134" s="559"/>
      <c r="R134" s="559"/>
      <c r="S134" s="559"/>
      <c r="T134" s="559"/>
      <c r="U134" s="559"/>
      <c r="V134" s="559"/>
      <c r="W134" s="559"/>
      <c r="X134" s="559"/>
      <c r="Y134" s="559"/>
      <c r="Z134" s="559"/>
      <c r="AA134" s="559"/>
      <c r="AB134" s="559"/>
      <c r="AC134" s="559"/>
      <c r="AD134" s="559"/>
      <c r="AE134" s="559"/>
      <c r="AF134" s="559"/>
      <c r="AG134" s="559"/>
      <c r="AH134" s="559"/>
      <c r="AI134" s="559"/>
      <c r="AJ134" s="559"/>
    </row>
    <row r="135" spans="1:36" ht="46.15" customHeight="1" x14ac:dyDescent="0.2">
      <c r="A135" s="871" t="s">
        <v>687</v>
      </c>
      <c r="B135" s="874"/>
      <c r="C135" s="874"/>
      <c r="D135" s="874"/>
      <c r="E135" s="874"/>
      <c r="F135" s="874"/>
      <c r="G135" s="872"/>
      <c r="H135" s="873" t="s">
        <v>729</v>
      </c>
      <c r="I135" s="874"/>
      <c r="J135" s="874"/>
      <c r="K135" s="874"/>
      <c r="L135" s="874"/>
      <c r="M135" s="874"/>
      <c r="N135" s="874"/>
      <c r="O135" s="872"/>
      <c r="P135" s="873" t="s">
        <v>961</v>
      </c>
      <c r="Q135" s="874"/>
      <c r="R135" s="874"/>
      <c r="S135" s="874"/>
      <c r="T135" s="874"/>
      <c r="U135" s="872"/>
      <c r="V135" s="875" t="s">
        <v>962</v>
      </c>
      <c r="W135" s="876"/>
      <c r="X135" s="876"/>
      <c r="Y135" s="937"/>
      <c r="Z135" s="875" t="s">
        <v>963</v>
      </c>
      <c r="AA135" s="876"/>
      <c r="AB135" s="876"/>
      <c r="AC135" s="937"/>
      <c r="AD135" s="875" t="s">
        <v>831</v>
      </c>
      <c r="AE135" s="877"/>
      <c r="AF135" s="559"/>
      <c r="AG135" s="559"/>
      <c r="AH135" s="559"/>
      <c r="AI135" s="559"/>
      <c r="AJ135" s="559"/>
    </row>
    <row r="136" spans="1:36" ht="66" customHeight="1" x14ac:dyDescent="0.2">
      <c r="A136" s="921" t="s">
        <v>1028</v>
      </c>
      <c r="B136" s="922"/>
      <c r="C136" s="922"/>
      <c r="D136" s="922"/>
      <c r="E136" s="922"/>
      <c r="F136" s="922"/>
      <c r="G136" s="923"/>
      <c r="H136" s="924" t="s">
        <v>964</v>
      </c>
      <c r="I136" s="925"/>
      <c r="J136" s="925"/>
      <c r="K136" s="925"/>
      <c r="L136" s="925"/>
      <c r="M136" s="925"/>
      <c r="N136" s="925"/>
      <c r="O136" s="926"/>
      <c r="P136" s="927">
        <v>30.2</v>
      </c>
      <c r="Q136" s="928"/>
      <c r="R136" s="928"/>
      <c r="S136" s="928"/>
      <c r="T136" s="928"/>
      <c r="U136" s="929"/>
      <c r="V136" s="930">
        <v>21</v>
      </c>
      <c r="W136" s="931"/>
      <c r="X136" s="931"/>
      <c r="Y136" s="932"/>
      <c r="Z136" s="933" t="s">
        <v>945</v>
      </c>
      <c r="AA136" s="934"/>
      <c r="AB136" s="934"/>
      <c r="AC136" s="935"/>
      <c r="AD136" s="927">
        <v>634.20000000000005</v>
      </c>
      <c r="AE136" s="936"/>
      <c r="AF136" s="559"/>
      <c r="AG136" s="559"/>
      <c r="AH136" s="559"/>
      <c r="AI136" s="559"/>
      <c r="AJ136" s="559"/>
    </row>
    <row r="137" spans="1:36" ht="268.89999999999998" customHeight="1" thickBot="1" x14ac:dyDescent="0.25">
      <c r="A137" s="912" t="s">
        <v>1029</v>
      </c>
      <c r="B137" s="893"/>
      <c r="C137" s="893"/>
      <c r="D137" s="893"/>
      <c r="E137" s="893"/>
      <c r="F137" s="893"/>
      <c r="G137" s="859"/>
      <c r="H137" s="894"/>
      <c r="I137" s="893"/>
      <c r="J137" s="893"/>
      <c r="K137" s="893"/>
      <c r="L137" s="893"/>
      <c r="M137" s="893"/>
      <c r="N137" s="893"/>
      <c r="O137" s="859"/>
      <c r="P137" s="894"/>
      <c r="Q137" s="893"/>
      <c r="R137" s="893"/>
      <c r="S137" s="893"/>
      <c r="T137" s="893"/>
      <c r="U137" s="859"/>
      <c r="V137" s="894"/>
      <c r="W137" s="893"/>
      <c r="X137" s="893"/>
      <c r="Y137" s="859"/>
      <c r="Z137" s="894"/>
      <c r="AA137" s="893"/>
      <c r="AB137" s="893"/>
      <c r="AC137" s="859"/>
      <c r="AD137" s="894"/>
      <c r="AE137" s="916"/>
      <c r="AF137" s="559"/>
      <c r="AG137" s="559"/>
      <c r="AH137" s="559"/>
      <c r="AI137" s="559"/>
      <c r="AJ137" s="559"/>
    </row>
    <row r="138" spans="1:36" ht="17.649999999999999" customHeight="1" x14ac:dyDescent="0.2">
      <c r="A138" s="568" t="s">
        <v>965</v>
      </c>
      <c r="B138" s="559"/>
      <c r="C138" s="559"/>
      <c r="D138" s="559"/>
      <c r="E138" s="559"/>
      <c r="F138" s="559"/>
      <c r="G138" s="559"/>
      <c r="H138" s="559"/>
      <c r="I138" s="559"/>
      <c r="J138" s="559"/>
      <c r="K138" s="559"/>
      <c r="L138" s="559"/>
      <c r="M138" s="559"/>
      <c r="N138" s="559"/>
      <c r="O138" s="559"/>
      <c r="P138" s="559"/>
      <c r="Q138" s="559"/>
      <c r="R138" s="559"/>
      <c r="S138" s="559"/>
      <c r="T138" s="559"/>
      <c r="U138" s="559"/>
      <c r="V138" s="559"/>
      <c r="W138" s="559"/>
      <c r="X138" s="559"/>
      <c r="Y138" s="559"/>
      <c r="Z138" s="559"/>
      <c r="AA138" s="559"/>
      <c r="AB138" s="559"/>
      <c r="AC138" s="559"/>
      <c r="AD138" s="559"/>
      <c r="AE138" s="559"/>
      <c r="AF138" s="559"/>
      <c r="AG138" s="559"/>
      <c r="AH138" s="559"/>
      <c r="AI138" s="559"/>
      <c r="AJ138" s="559"/>
    </row>
    <row r="139" spans="1:36" ht="17.649999999999999" customHeight="1" x14ac:dyDescent="0.2">
      <c r="A139" s="568" t="s">
        <v>966</v>
      </c>
      <c r="B139" s="559"/>
      <c r="C139" s="559"/>
      <c r="D139" s="559"/>
      <c r="E139" s="559"/>
      <c r="F139" s="559"/>
      <c r="G139" s="559"/>
      <c r="H139" s="559"/>
      <c r="I139" s="559"/>
      <c r="J139" s="559"/>
      <c r="K139" s="559"/>
      <c r="L139" s="559"/>
      <c r="M139" s="559"/>
      <c r="N139" s="559"/>
      <c r="O139" s="559"/>
      <c r="P139" s="559"/>
      <c r="Q139" s="559"/>
      <c r="R139" s="559"/>
      <c r="S139" s="559"/>
      <c r="T139" s="559"/>
      <c r="U139" s="559"/>
      <c r="V139" s="559"/>
      <c r="W139" s="559"/>
      <c r="X139" s="559"/>
      <c r="Y139" s="559"/>
      <c r="Z139" s="559"/>
      <c r="AA139" s="559"/>
      <c r="AB139" s="559"/>
      <c r="AC139" s="559"/>
      <c r="AD139" s="559"/>
      <c r="AE139" s="559"/>
      <c r="AF139" s="559"/>
      <c r="AG139" s="559"/>
      <c r="AH139" s="559"/>
      <c r="AI139" s="559"/>
      <c r="AJ139" s="559"/>
    </row>
    <row r="140" spans="1:36" ht="17.649999999999999" customHeight="1" x14ac:dyDescent="0.2">
      <c r="A140" s="568" t="s">
        <v>967</v>
      </c>
      <c r="B140" s="559"/>
      <c r="C140" s="559"/>
      <c r="D140" s="559"/>
      <c r="E140" s="559"/>
      <c r="F140" s="559"/>
      <c r="G140" s="559"/>
      <c r="H140" s="559"/>
      <c r="I140" s="559"/>
      <c r="J140" s="559"/>
      <c r="K140" s="559"/>
      <c r="L140" s="559"/>
      <c r="M140" s="559"/>
      <c r="N140" s="559"/>
      <c r="O140" s="559"/>
      <c r="P140" s="559"/>
      <c r="Q140" s="559"/>
      <c r="R140" s="559"/>
      <c r="S140" s="559"/>
      <c r="T140" s="559"/>
      <c r="U140" s="559"/>
      <c r="V140" s="559"/>
      <c r="W140" s="559"/>
      <c r="X140" s="559"/>
      <c r="Y140" s="559"/>
      <c r="Z140" s="559"/>
      <c r="AA140" s="559"/>
      <c r="AB140" s="559"/>
      <c r="AC140" s="559"/>
      <c r="AD140" s="559"/>
      <c r="AE140" s="559"/>
      <c r="AF140" s="559"/>
      <c r="AG140" s="559"/>
      <c r="AH140" s="559"/>
      <c r="AI140" s="559"/>
      <c r="AJ140" s="559"/>
    </row>
    <row r="141" spans="1:36" ht="17.649999999999999" customHeight="1" x14ac:dyDescent="0.2">
      <c r="A141" s="559" t="s">
        <v>968</v>
      </c>
      <c r="B141" s="559"/>
      <c r="C141" s="559"/>
      <c r="D141" s="559"/>
      <c r="E141" s="559"/>
      <c r="F141" s="559"/>
      <c r="G141" s="559"/>
      <c r="H141" s="559"/>
      <c r="I141" s="559"/>
      <c r="J141" s="559"/>
      <c r="K141" s="559"/>
      <c r="L141" s="559"/>
      <c r="M141" s="559"/>
      <c r="N141" s="559"/>
      <c r="O141" s="559"/>
      <c r="P141" s="559"/>
      <c r="Q141" s="559"/>
      <c r="R141" s="559"/>
      <c r="S141" s="559"/>
      <c r="T141" s="559"/>
      <c r="U141" s="559"/>
      <c r="V141" s="559"/>
      <c r="W141" s="559"/>
      <c r="X141" s="559"/>
      <c r="Y141" s="559"/>
      <c r="Z141" s="559"/>
      <c r="AA141" s="559"/>
      <c r="AB141" s="559"/>
      <c r="AC141" s="559"/>
      <c r="AD141" s="559"/>
      <c r="AE141" s="559"/>
      <c r="AF141" s="559"/>
      <c r="AG141" s="559"/>
      <c r="AH141" s="559"/>
      <c r="AI141" s="559"/>
      <c r="AJ141" s="559"/>
    </row>
    <row r="142" spans="1:36" ht="17.649999999999999" customHeight="1" x14ac:dyDescent="0.2">
      <c r="A142" s="559" t="s">
        <v>951</v>
      </c>
      <c r="B142" s="559"/>
      <c r="C142" s="559"/>
      <c r="D142" s="559"/>
      <c r="E142" s="559"/>
      <c r="F142" s="559"/>
      <c r="G142" s="559"/>
      <c r="H142" s="559"/>
      <c r="I142" s="559"/>
      <c r="J142" s="559"/>
      <c r="K142" s="559"/>
      <c r="L142" s="559"/>
      <c r="M142" s="559"/>
      <c r="N142" s="559"/>
      <c r="O142" s="559"/>
      <c r="P142" s="559"/>
      <c r="Q142" s="559"/>
      <c r="R142" s="559"/>
      <c r="S142" s="559"/>
      <c r="T142" s="559"/>
      <c r="U142" s="559"/>
      <c r="V142" s="559"/>
      <c r="W142" s="559"/>
      <c r="X142" s="559"/>
      <c r="Y142" s="559"/>
      <c r="Z142" s="559"/>
      <c r="AA142" s="559"/>
      <c r="AB142" s="559"/>
      <c r="AC142" s="559"/>
      <c r="AD142" s="559"/>
      <c r="AE142" s="559"/>
      <c r="AF142" s="559"/>
      <c r="AG142" s="559"/>
      <c r="AH142" s="559"/>
      <c r="AI142" s="559"/>
      <c r="AJ142" s="559"/>
    </row>
    <row r="143" spans="1:36" ht="17.649999999999999" customHeight="1" x14ac:dyDescent="0.2">
      <c r="A143" s="559" t="s">
        <v>952</v>
      </c>
      <c r="B143" s="559"/>
      <c r="C143" s="559"/>
      <c r="D143" s="559"/>
      <c r="E143" s="559"/>
      <c r="F143" s="559"/>
      <c r="G143" s="559"/>
      <c r="H143" s="559"/>
      <c r="I143" s="559"/>
      <c r="J143" s="559"/>
      <c r="K143" s="559"/>
      <c r="L143" s="559"/>
      <c r="M143" s="559"/>
      <c r="N143" s="559"/>
      <c r="O143" s="559"/>
      <c r="P143" s="559"/>
      <c r="Q143" s="559"/>
      <c r="R143" s="559"/>
      <c r="S143" s="559"/>
      <c r="T143" s="559"/>
      <c r="U143" s="559"/>
      <c r="V143" s="559"/>
      <c r="W143" s="559"/>
      <c r="X143" s="559"/>
      <c r="Y143" s="559"/>
      <c r="Z143" s="559"/>
      <c r="AA143" s="559"/>
      <c r="AB143" s="559"/>
      <c r="AC143" s="559"/>
      <c r="AD143" s="559"/>
      <c r="AE143" s="559"/>
      <c r="AF143" s="559"/>
      <c r="AG143" s="559"/>
      <c r="AH143" s="559"/>
      <c r="AI143" s="559"/>
      <c r="AJ143" s="559"/>
    </row>
    <row r="144" spans="1:36" ht="17.649999999999999" customHeight="1" x14ac:dyDescent="0.2">
      <c r="A144" s="559" t="s">
        <v>953</v>
      </c>
      <c r="B144" s="559"/>
      <c r="C144" s="559"/>
      <c r="D144" s="559"/>
      <c r="E144" s="559"/>
      <c r="F144" s="559"/>
      <c r="G144" s="559"/>
      <c r="H144" s="559"/>
      <c r="I144" s="559"/>
      <c r="J144" s="559"/>
      <c r="K144" s="559"/>
      <c r="L144" s="559"/>
      <c r="M144" s="559"/>
      <c r="N144" s="559"/>
      <c r="O144" s="559"/>
      <c r="P144" s="559"/>
      <c r="Q144" s="559"/>
      <c r="R144" s="559"/>
      <c r="S144" s="559"/>
      <c r="T144" s="559"/>
      <c r="U144" s="559"/>
      <c r="V144" s="559"/>
      <c r="W144" s="559"/>
      <c r="X144" s="559"/>
      <c r="Y144" s="559"/>
      <c r="Z144" s="559"/>
      <c r="AA144" s="559"/>
      <c r="AB144" s="559"/>
      <c r="AC144" s="559"/>
      <c r="AD144" s="559"/>
      <c r="AE144" s="559"/>
      <c r="AF144" s="559"/>
      <c r="AG144" s="559"/>
      <c r="AH144" s="559"/>
      <c r="AI144" s="559"/>
      <c r="AJ144" s="559"/>
    </row>
    <row r="145" spans="1:36" ht="17.649999999999999" customHeight="1" x14ac:dyDescent="0.2">
      <c r="A145" s="559" t="s">
        <v>969</v>
      </c>
      <c r="B145" s="559"/>
      <c r="C145" s="559"/>
      <c r="D145" s="559"/>
      <c r="E145" s="559"/>
      <c r="F145" s="559"/>
      <c r="G145" s="559"/>
      <c r="H145" s="559"/>
      <c r="I145" s="559"/>
      <c r="J145" s="559"/>
      <c r="K145" s="559"/>
      <c r="L145" s="559"/>
      <c r="M145" s="559"/>
      <c r="N145" s="559"/>
      <c r="O145" s="559"/>
      <c r="P145" s="559"/>
      <c r="Q145" s="559"/>
      <c r="R145" s="559"/>
      <c r="S145" s="559"/>
      <c r="T145" s="559"/>
      <c r="U145" s="559"/>
      <c r="V145" s="559"/>
      <c r="W145" s="559"/>
      <c r="X145" s="559"/>
      <c r="Y145" s="559"/>
      <c r="Z145" s="559"/>
      <c r="AA145" s="559"/>
      <c r="AB145" s="559"/>
      <c r="AC145" s="559"/>
      <c r="AD145" s="559"/>
      <c r="AE145" s="559"/>
      <c r="AF145" s="559"/>
      <c r="AG145" s="559"/>
      <c r="AH145" s="559"/>
      <c r="AI145" s="559"/>
      <c r="AJ145" s="559"/>
    </row>
    <row r="146" spans="1:36" ht="16.899999999999999" customHeight="1" x14ac:dyDescent="0.2">
      <c r="A146" s="565" t="s">
        <v>970</v>
      </c>
      <c r="B146" s="559"/>
      <c r="C146" s="559"/>
      <c r="D146" s="559"/>
      <c r="E146" s="559"/>
      <c r="F146" s="559"/>
      <c r="G146" s="559"/>
      <c r="H146" s="559"/>
      <c r="I146" s="559"/>
      <c r="J146" s="559"/>
      <c r="K146" s="559"/>
      <c r="L146" s="559"/>
      <c r="M146" s="559"/>
      <c r="N146" s="559"/>
      <c r="O146" s="559"/>
      <c r="P146" s="559"/>
      <c r="Q146" s="559"/>
      <c r="R146" s="559"/>
      <c r="S146" s="559"/>
      <c r="T146" s="559"/>
      <c r="U146" s="559"/>
      <c r="V146" s="559"/>
      <c r="W146" s="559"/>
      <c r="X146" s="559"/>
      <c r="Y146" s="559"/>
      <c r="Z146" s="559"/>
      <c r="AA146" s="559"/>
      <c r="AB146" s="559"/>
      <c r="AC146" s="559"/>
      <c r="AD146" s="559"/>
      <c r="AE146" s="559"/>
      <c r="AF146" s="559"/>
      <c r="AG146" s="559"/>
      <c r="AH146" s="559"/>
      <c r="AI146" s="559"/>
      <c r="AJ146" s="559"/>
    </row>
    <row r="147" spans="1:36" ht="16.899999999999999" customHeight="1" x14ac:dyDescent="0.2">
      <c r="A147" s="565" t="s">
        <v>971</v>
      </c>
      <c r="B147" s="559"/>
      <c r="C147" s="559"/>
      <c r="D147" s="559"/>
      <c r="E147" s="559"/>
      <c r="F147" s="559"/>
      <c r="G147" s="559"/>
      <c r="H147" s="559"/>
      <c r="I147" s="559"/>
      <c r="J147" s="559"/>
      <c r="K147" s="559"/>
      <c r="L147" s="559"/>
      <c r="M147" s="559"/>
      <c r="N147" s="559"/>
      <c r="O147" s="559"/>
      <c r="P147" s="559"/>
      <c r="Q147" s="559"/>
      <c r="R147" s="559"/>
      <c r="S147" s="559"/>
      <c r="T147" s="559"/>
      <c r="U147" s="559"/>
      <c r="V147" s="559"/>
      <c r="W147" s="559"/>
      <c r="X147" s="559"/>
      <c r="Y147" s="559"/>
      <c r="Z147" s="559"/>
      <c r="AA147" s="559"/>
      <c r="AB147" s="559"/>
      <c r="AC147" s="559"/>
      <c r="AD147" s="559"/>
      <c r="AE147" s="559"/>
      <c r="AF147" s="559"/>
      <c r="AG147" s="559"/>
      <c r="AH147" s="559"/>
      <c r="AI147" s="559"/>
      <c r="AJ147" s="559"/>
    </row>
    <row r="148" spans="1:36" ht="16.899999999999999" customHeight="1" x14ac:dyDescent="0.2">
      <c r="A148" s="565" t="s">
        <v>972</v>
      </c>
      <c r="B148" s="559"/>
      <c r="C148" s="559"/>
      <c r="D148" s="559"/>
      <c r="E148" s="559"/>
      <c r="F148" s="559"/>
      <c r="G148" s="559"/>
      <c r="H148" s="559"/>
      <c r="I148" s="559"/>
      <c r="J148" s="559"/>
      <c r="K148" s="559"/>
      <c r="L148" s="559"/>
      <c r="M148" s="559"/>
      <c r="N148" s="559"/>
      <c r="O148" s="559"/>
      <c r="P148" s="559"/>
      <c r="Q148" s="559"/>
      <c r="R148" s="559"/>
      <c r="S148" s="559"/>
      <c r="T148" s="559"/>
      <c r="U148" s="559"/>
      <c r="V148" s="559"/>
      <c r="W148" s="559"/>
      <c r="X148" s="559"/>
      <c r="Y148" s="559"/>
      <c r="Z148" s="559"/>
      <c r="AA148" s="559"/>
      <c r="AB148" s="559"/>
      <c r="AC148" s="559"/>
      <c r="AD148" s="559"/>
      <c r="AE148" s="559"/>
      <c r="AF148" s="559"/>
      <c r="AG148" s="559"/>
      <c r="AH148" s="559"/>
      <c r="AI148" s="559"/>
      <c r="AJ148" s="559"/>
    </row>
    <row r="149" spans="1:36" ht="16.899999999999999" customHeight="1" x14ac:dyDescent="0.2">
      <c r="A149" s="565"/>
      <c r="B149" s="559"/>
      <c r="C149" s="559"/>
      <c r="D149" s="559"/>
      <c r="E149" s="559"/>
      <c r="F149" s="559"/>
      <c r="G149" s="559"/>
      <c r="H149" s="559"/>
      <c r="I149" s="559"/>
      <c r="J149" s="559"/>
      <c r="K149" s="559"/>
      <c r="L149" s="559"/>
      <c r="M149" s="559"/>
      <c r="N149" s="559"/>
      <c r="O149" s="559"/>
      <c r="P149" s="559"/>
      <c r="Q149" s="559"/>
      <c r="R149" s="559"/>
      <c r="S149" s="559"/>
      <c r="T149" s="559"/>
      <c r="U149" s="559"/>
      <c r="V149" s="559"/>
      <c r="W149" s="559"/>
      <c r="X149" s="559"/>
      <c r="Y149" s="559"/>
      <c r="Z149" s="559"/>
      <c r="AA149" s="559"/>
      <c r="AB149" s="559"/>
      <c r="AC149" s="559"/>
      <c r="AD149" s="559"/>
      <c r="AE149" s="559"/>
      <c r="AF149" s="559"/>
      <c r="AG149" s="559"/>
      <c r="AH149" s="559"/>
      <c r="AI149" s="559"/>
      <c r="AJ149" s="559"/>
    </row>
    <row r="150" spans="1:36" ht="21.4" customHeight="1" x14ac:dyDescent="0.2">
      <c r="A150" s="870" t="s">
        <v>973</v>
      </c>
      <c r="B150" s="870"/>
      <c r="C150" s="870"/>
      <c r="D150" s="870"/>
      <c r="E150" s="870"/>
      <c r="F150" s="870"/>
      <c r="G150" s="870"/>
      <c r="H150" s="870"/>
      <c r="I150" s="870"/>
      <c r="J150" s="870"/>
      <c r="K150" s="870"/>
      <c r="L150" s="870"/>
      <c r="M150" s="870"/>
      <c r="N150" s="870"/>
      <c r="O150" s="870"/>
      <c r="P150" s="870"/>
      <c r="Q150" s="870"/>
      <c r="R150" s="870"/>
      <c r="S150" s="870"/>
      <c r="T150" s="870"/>
      <c r="U150" s="870"/>
      <c r="V150" s="870"/>
      <c r="W150" s="870"/>
      <c r="X150" s="870"/>
      <c r="Y150" s="870"/>
      <c r="Z150" s="870"/>
      <c r="AA150" s="559"/>
      <c r="AB150" s="559"/>
      <c r="AC150" s="559"/>
      <c r="AD150" s="559"/>
      <c r="AE150" s="559"/>
      <c r="AF150" s="559"/>
      <c r="AG150" s="559"/>
      <c r="AH150" s="559"/>
      <c r="AI150" s="559"/>
      <c r="AJ150" s="559"/>
    </row>
    <row r="151" spans="1:36" ht="16.899999999999999" customHeight="1" thickBot="1" x14ac:dyDescent="0.25">
      <c r="A151" s="565" t="s">
        <v>974</v>
      </c>
      <c r="B151" s="559"/>
      <c r="C151" s="559"/>
      <c r="D151" s="559"/>
      <c r="E151" s="559"/>
      <c r="F151" s="559"/>
      <c r="G151" s="559"/>
      <c r="H151" s="559"/>
      <c r="I151" s="559"/>
      <c r="J151" s="559"/>
      <c r="K151" s="559"/>
      <c r="L151" s="559"/>
      <c r="M151" s="559"/>
      <c r="N151" s="559"/>
      <c r="O151" s="559"/>
      <c r="P151" s="559"/>
      <c r="Q151" s="559"/>
      <c r="R151" s="559"/>
      <c r="S151" s="559"/>
      <c r="T151" s="559"/>
      <c r="U151" s="559"/>
      <c r="V151" s="559"/>
      <c r="W151" s="559"/>
      <c r="X151" s="559"/>
      <c r="Y151" s="559"/>
      <c r="Z151" s="559"/>
      <c r="AA151" s="559"/>
      <c r="AB151" s="559"/>
      <c r="AC151" s="559"/>
      <c r="AD151" s="559"/>
      <c r="AE151" s="559"/>
      <c r="AF151" s="559"/>
      <c r="AG151" s="559"/>
      <c r="AH151" s="559"/>
      <c r="AI151" s="559"/>
      <c r="AJ151" s="559"/>
    </row>
    <row r="152" spans="1:36" ht="40.15" customHeight="1" x14ac:dyDescent="0.2">
      <c r="A152" s="871" t="s">
        <v>687</v>
      </c>
      <c r="B152" s="874"/>
      <c r="C152" s="874"/>
      <c r="D152" s="874"/>
      <c r="E152" s="874"/>
      <c r="F152" s="874"/>
      <c r="G152" s="872"/>
      <c r="H152" s="873" t="s">
        <v>940</v>
      </c>
      <c r="I152" s="874"/>
      <c r="J152" s="874"/>
      <c r="K152" s="874"/>
      <c r="L152" s="874"/>
      <c r="M152" s="874"/>
      <c r="N152" s="874"/>
      <c r="O152" s="872"/>
      <c r="P152" s="873" t="s">
        <v>961</v>
      </c>
      <c r="Q152" s="874"/>
      <c r="R152" s="874"/>
      <c r="S152" s="874"/>
      <c r="T152" s="874"/>
      <c r="U152" s="872"/>
      <c r="V152" s="875" t="s">
        <v>962</v>
      </c>
      <c r="W152" s="876"/>
      <c r="X152" s="876"/>
      <c r="Y152" s="937"/>
      <c r="Z152" s="875" t="s">
        <v>963</v>
      </c>
      <c r="AA152" s="876"/>
      <c r="AB152" s="876"/>
      <c r="AC152" s="937"/>
      <c r="AD152" s="875" t="s">
        <v>831</v>
      </c>
      <c r="AE152" s="877"/>
      <c r="AF152" s="559"/>
      <c r="AG152" s="559"/>
      <c r="AH152" s="559"/>
      <c r="AI152" s="559"/>
      <c r="AJ152" s="559"/>
    </row>
    <row r="153" spans="1:36" ht="16.149999999999999" customHeight="1" x14ac:dyDescent="0.2">
      <c r="A153" s="948" t="s">
        <v>975</v>
      </c>
      <c r="B153" s="949"/>
      <c r="C153" s="949"/>
      <c r="D153" s="949"/>
      <c r="E153" s="949"/>
      <c r="F153" s="949"/>
      <c r="G153" s="950"/>
      <c r="H153" s="951" t="s">
        <v>976</v>
      </c>
      <c r="I153" s="949"/>
      <c r="J153" s="949"/>
      <c r="K153" s="949"/>
      <c r="L153" s="949"/>
      <c r="M153" s="949"/>
      <c r="N153" s="949"/>
      <c r="O153" s="950"/>
      <c r="P153" s="952">
        <v>650</v>
      </c>
      <c r="Q153" s="953"/>
      <c r="R153" s="953"/>
      <c r="S153" s="953"/>
      <c r="T153" s="953"/>
      <c r="U153" s="954"/>
      <c r="V153" s="955">
        <v>4</v>
      </c>
      <c r="W153" s="956"/>
      <c r="X153" s="956"/>
      <c r="Y153" s="957"/>
      <c r="Z153" s="951" t="s">
        <v>977</v>
      </c>
      <c r="AA153" s="949"/>
      <c r="AB153" s="949"/>
      <c r="AC153" s="950"/>
      <c r="AD153" s="952">
        <v>2600</v>
      </c>
      <c r="AE153" s="958"/>
      <c r="AF153" s="559"/>
      <c r="AG153" s="559"/>
      <c r="AH153" s="559"/>
      <c r="AI153" s="559"/>
      <c r="AJ153" s="559"/>
    </row>
    <row r="154" spans="1:36" ht="81" customHeight="1" thickBot="1" x14ac:dyDescent="0.25">
      <c r="A154" s="858" t="s">
        <v>978</v>
      </c>
      <c r="B154" s="893"/>
      <c r="C154" s="893"/>
      <c r="D154" s="893"/>
      <c r="E154" s="893"/>
      <c r="F154" s="893"/>
      <c r="G154" s="859"/>
      <c r="H154" s="938" t="s">
        <v>979</v>
      </c>
      <c r="I154" s="939"/>
      <c r="J154" s="939"/>
      <c r="K154" s="939"/>
      <c r="L154" s="939"/>
      <c r="M154" s="939"/>
      <c r="N154" s="939"/>
      <c r="O154" s="940"/>
      <c r="P154" s="941">
        <v>650</v>
      </c>
      <c r="Q154" s="942"/>
      <c r="R154" s="942"/>
      <c r="S154" s="942"/>
      <c r="T154" s="942"/>
      <c r="U154" s="943"/>
      <c r="V154" s="944">
        <v>4</v>
      </c>
      <c r="W154" s="945"/>
      <c r="X154" s="945"/>
      <c r="Y154" s="946"/>
      <c r="Z154" s="938" t="s">
        <v>977</v>
      </c>
      <c r="AA154" s="939"/>
      <c r="AB154" s="939"/>
      <c r="AC154" s="940"/>
      <c r="AD154" s="941">
        <v>2600</v>
      </c>
      <c r="AE154" s="947"/>
      <c r="AF154" s="559"/>
      <c r="AG154" s="559"/>
      <c r="AH154" s="559"/>
      <c r="AI154" s="559"/>
      <c r="AJ154" s="559"/>
    </row>
    <row r="155" spans="1:36" ht="17.649999999999999" customHeight="1" x14ac:dyDescent="0.2">
      <c r="A155" s="568" t="s">
        <v>980</v>
      </c>
      <c r="B155" s="559"/>
      <c r="C155" s="559"/>
      <c r="D155" s="559"/>
      <c r="E155" s="559"/>
      <c r="F155" s="559"/>
      <c r="G155" s="559"/>
      <c r="H155" s="559"/>
      <c r="I155" s="559"/>
      <c r="J155" s="559"/>
      <c r="K155" s="559"/>
      <c r="L155" s="559"/>
      <c r="M155" s="559"/>
      <c r="N155" s="559"/>
      <c r="O155" s="559"/>
      <c r="P155" s="559"/>
      <c r="Q155" s="559"/>
      <c r="R155" s="559"/>
      <c r="S155" s="559"/>
      <c r="T155" s="559"/>
      <c r="U155" s="559"/>
      <c r="V155" s="559"/>
      <c r="W155" s="559"/>
      <c r="X155" s="559"/>
      <c r="Y155" s="559"/>
      <c r="Z155" s="559"/>
      <c r="AA155" s="559"/>
      <c r="AB155" s="559"/>
      <c r="AC155" s="559"/>
      <c r="AD155" s="559"/>
      <c r="AE155" s="559"/>
      <c r="AF155" s="559"/>
      <c r="AG155" s="559"/>
      <c r="AH155" s="559"/>
      <c r="AI155" s="559"/>
      <c r="AJ155" s="559"/>
    </row>
    <row r="156" spans="1:36" ht="17.649999999999999" customHeight="1" x14ac:dyDescent="0.2">
      <c r="A156" s="568" t="s">
        <v>981</v>
      </c>
      <c r="B156" s="559"/>
      <c r="C156" s="559"/>
      <c r="D156" s="559"/>
      <c r="E156" s="559"/>
      <c r="F156" s="559"/>
      <c r="G156" s="559"/>
      <c r="H156" s="559"/>
      <c r="I156" s="559"/>
      <c r="J156" s="559"/>
      <c r="K156" s="559"/>
      <c r="L156" s="559"/>
      <c r="M156" s="559"/>
      <c r="N156" s="559"/>
      <c r="O156" s="559"/>
      <c r="P156" s="559"/>
      <c r="Q156" s="559"/>
      <c r="R156" s="559"/>
      <c r="S156" s="559"/>
      <c r="T156" s="559"/>
      <c r="U156" s="559"/>
      <c r="V156" s="559"/>
      <c r="W156" s="559"/>
      <c r="X156" s="559"/>
      <c r="Y156" s="559"/>
      <c r="Z156" s="559"/>
      <c r="AA156" s="559"/>
      <c r="AB156" s="559"/>
      <c r="AC156" s="559"/>
      <c r="AD156" s="559"/>
      <c r="AE156" s="559"/>
      <c r="AF156" s="559"/>
      <c r="AG156" s="559"/>
      <c r="AH156" s="559"/>
      <c r="AI156" s="559"/>
      <c r="AJ156" s="559"/>
    </row>
    <row r="157" spans="1:36" ht="17.649999999999999" customHeight="1" x14ac:dyDescent="0.2">
      <c r="A157" s="567" t="s">
        <v>982</v>
      </c>
      <c r="B157" s="559"/>
      <c r="C157" s="559"/>
      <c r="D157" s="559"/>
      <c r="E157" s="559"/>
      <c r="F157" s="559"/>
      <c r="G157" s="559"/>
      <c r="H157" s="559"/>
      <c r="I157" s="559"/>
      <c r="J157" s="559"/>
      <c r="K157" s="559"/>
      <c r="L157" s="559"/>
      <c r="M157" s="559"/>
      <c r="N157" s="559"/>
      <c r="O157" s="559"/>
      <c r="P157" s="559"/>
      <c r="Q157" s="559"/>
      <c r="R157" s="559"/>
      <c r="S157" s="559"/>
      <c r="T157" s="559"/>
      <c r="U157" s="559"/>
      <c r="V157" s="559"/>
      <c r="W157" s="559"/>
      <c r="X157" s="559"/>
      <c r="Y157" s="559"/>
      <c r="Z157" s="559"/>
      <c r="AA157" s="559"/>
      <c r="AB157" s="559"/>
      <c r="AC157" s="559"/>
      <c r="AD157" s="559"/>
      <c r="AE157" s="559"/>
      <c r="AF157" s="559"/>
      <c r="AG157" s="559"/>
      <c r="AH157" s="559"/>
      <c r="AI157" s="559"/>
      <c r="AJ157" s="559"/>
    </row>
    <row r="158" spans="1:36" ht="17.649999999999999" customHeight="1" x14ac:dyDescent="0.2">
      <c r="A158" s="559" t="s">
        <v>983</v>
      </c>
      <c r="B158" s="559"/>
      <c r="C158" s="559"/>
      <c r="D158" s="559"/>
      <c r="E158" s="559"/>
      <c r="F158" s="559"/>
      <c r="G158" s="559"/>
      <c r="H158" s="559"/>
      <c r="I158" s="559"/>
      <c r="J158" s="559"/>
      <c r="K158" s="559"/>
      <c r="L158" s="559"/>
      <c r="M158" s="559"/>
      <c r="N158" s="559"/>
      <c r="O158" s="559"/>
      <c r="P158" s="559"/>
      <c r="Q158" s="559"/>
      <c r="R158" s="559"/>
      <c r="S158" s="559"/>
      <c r="T158" s="559"/>
      <c r="U158" s="559"/>
      <c r="V158" s="559"/>
      <c r="W158" s="559"/>
      <c r="X158" s="559"/>
      <c r="Y158" s="559"/>
      <c r="Z158" s="559"/>
      <c r="AA158" s="559"/>
      <c r="AB158" s="559"/>
      <c r="AC158" s="559"/>
      <c r="AD158" s="559"/>
      <c r="AE158" s="559"/>
      <c r="AF158" s="559"/>
      <c r="AG158" s="559"/>
      <c r="AH158" s="559"/>
      <c r="AI158" s="559"/>
      <c r="AJ158" s="559"/>
    </row>
    <row r="159" spans="1:36" ht="17.649999999999999" customHeight="1" x14ac:dyDescent="0.2">
      <c r="A159" s="559" t="s">
        <v>984</v>
      </c>
      <c r="B159" s="559"/>
      <c r="C159" s="559"/>
      <c r="D159" s="559"/>
      <c r="E159" s="559"/>
      <c r="F159" s="559"/>
      <c r="G159" s="559"/>
      <c r="H159" s="559"/>
      <c r="I159" s="559"/>
      <c r="J159" s="559"/>
      <c r="K159" s="559"/>
      <c r="L159" s="559"/>
      <c r="M159" s="559"/>
      <c r="N159" s="559"/>
      <c r="O159" s="559"/>
      <c r="P159" s="559"/>
      <c r="Q159" s="559"/>
      <c r="R159" s="559"/>
      <c r="S159" s="559"/>
      <c r="T159" s="559"/>
      <c r="U159" s="559"/>
      <c r="V159" s="559"/>
      <c r="W159" s="559"/>
      <c r="X159" s="559"/>
      <c r="Y159" s="559"/>
      <c r="Z159" s="559"/>
      <c r="AA159" s="559"/>
      <c r="AB159" s="559"/>
      <c r="AC159" s="559"/>
      <c r="AD159" s="559"/>
      <c r="AE159" s="559"/>
      <c r="AF159" s="559"/>
      <c r="AG159" s="559"/>
      <c r="AH159" s="559"/>
      <c r="AI159" s="559"/>
      <c r="AJ159" s="559"/>
    </row>
    <row r="160" spans="1:36" ht="17.649999999999999" customHeight="1" x14ac:dyDescent="0.2">
      <c r="A160" s="559" t="s">
        <v>985</v>
      </c>
      <c r="B160" s="559"/>
      <c r="C160" s="559"/>
      <c r="D160" s="559"/>
      <c r="E160" s="559"/>
      <c r="F160" s="559"/>
      <c r="G160" s="559"/>
      <c r="H160" s="559"/>
      <c r="I160" s="559"/>
      <c r="J160" s="559"/>
      <c r="K160" s="559"/>
      <c r="L160" s="559"/>
      <c r="M160" s="559"/>
      <c r="N160" s="559"/>
      <c r="O160" s="559"/>
      <c r="P160" s="559"/>
      <c r="Q160" s="559"/>
      <c r="R160" s="559"/>
      <c r="S160" s="559"/>
      <c r="T160" s="559"/>
      <c r="U160" s="559"/>
      <c r="V160" s="559"/>
      <c r="W160" s="559"/>
      <c r="X160" s="559"/>
      <c r="Y160" s="559"/>
      <c r="Z160" s="559"/>
      <c r="AA160" s="559"/>
      <c r="AB160" s="559"/>
      <c r="AC160" s="559"/>
      <c r="AD160" s="559"/>
      <c r="AE160" s="559"/>
      <c r="AF160" s="559"/>
      <c r="AG160" s="559"/>
      <c r="AH160" s="559"/>
      <c r="AI160" s="559"/>
      <c r="AJ160" s="559"/>
    </row>
    <row r="161" spans="1:36" ht="17.649999999999999" customHeight="1" x14ac:dyDescent="0.2">
      <c r="A161" s="559" t="s">
        <v>986</v>
      </c>
      <c r="B161" s="559"/>
      <c r="C161" s="559"/>
      <c r="D161" s="559"/>
      <c r="E161" s="559"/>
      <c r="F161" s="559"/>
      <c r="G161" s="559"/>
      <c r="H161" s="559"/>
      <c r="I161" s="559"/>
      <c r="J161" s="559"/>
      <c r="K161" s="559"/>
      <c r="L161" s="559"/>
      <c r="M161" s="559"/>
      <c r="N161" s="559"/>
      <c r="O161" s="559"/>
      <c r="P161" s="559"/>
      <c r="Q161" s="559"/>
      <c r="R161" s="559"/>
      <c r="S161" s="559"/>
      <c r="T161" s="559"/>
      <c r="U161" s="559"/>
      <c r="V161" s="559"/>
      <c r="W161" s="559"/>
      <c r="X161" s="559"/>
      <c r="Y161" s="559"/>
      <c r="Z161" s="559"/>
      <c r="AA161" s="559"/>
      <c r="AB161" s="559"/>
      <c r="AC161" s="559"/>
      <c r="AD161" s="559"/>
      <c r="AE161" s="559"/>
      <c r="AF161" s="559"/>
      <c r="AG161" s="559"/>
      <c r="AH161" s="559"/>
      <c r="AI161" s="559"/>
      <c r="AJ161" s="559"/>
    </row>
    <row r="162" spans="1:36" ht="17.649999999999999" customHeight="1" x14ac:dyDescent="0.2">
      <c r="A162" s="559"/>
      <c r="B162" s="559"/>
      <c r="C162" s="559"/>
      <c r="D162" s="559"/>
      <c r="E162" s="559"/>
      <c r="F162" s="559"/>
      <c r="G162" s="559"/>
      <c r="H162" s="559"/>
      <c r="I162" s="559"/>
      <c r="J162" s="559"/>
      <c r="K162" s="559"/>
      <c r="L162" s="559"/>
      <c r="M162" s="559"/>
      <c r="N162" s="559"/>
      <c r="O162" s="559"/>
      <c r="P162" s="559"/>
      <c r="Q162" s="559"/>
      <c r="R162" s="559"/>
      <c r="S162" s="559"/>
      <c r="T162" s="559"/>
      <c r="U162" s="559"/>
      <c r="V162" s="559"/>
      <c r="W162" s="559"/>
      <c r="X162" s="559"/>
      <c r="Y162" s="559"/>
      <c r="Z162" s="559"/>
      <c r="AA162" s="559"/>
      <c r="AB162" s="559"/>
      <c r="AC162" s="559"/>
      <c r="AD162" s="559"/>
      <c r="AE162" s="559"/>
      <c r="AF162" s="559"/>
      <c r="AG162" s="559"/>
      <c r="AH162" s="559"/>
      <c r="AI162" s="559"/>
      <c r="AJ162" s="559"/>
    </row>
    <row r="163" spans="1:36" ht="21.4" customHeight="1" x14ac:dyDescent="0.2">
      <c r="A163" s="870" t="s">
        <v>987</v>
      </c>
      <c r="B163" s="870"/>
      <c r="C163" s="870"/>
      <c r="D163" s="870"/>
      <c r="E163" s="870"/>
      <c r="F163" s="870"/>
      <c r="G163" s="870"/>
      <c r="H163" s="870"/>
      <c r="I163" s="870"/>
      <c r="J163" s="870"/>
      <c r="K163" s="870"/>
      <c r="L163" s="559"/>
      <c r="M163" s="559"/>
      <c r="N163" s="559"/>
      <c r="O163" s="559"/>
      <c r="P163" s="559"/>
      <c r="Q163" s="559"/>
      <c r="R163" s="559"/>
      <c r="S163" s="559"/>
      <c r="T163" s="559"/>
      <c r="U163" s="559"/>
      <c r="V163" s="559"/>
      <c r="W163" s="559"/>
      <c r="X163" s="559"/>
      <c r="Y163" s="559"/>
      <c r="Z163" s="559"/>
      <c r="AA163" s="559"/>
      <c r="AB163" s="559"/>
      <c r="AC163" s="559"/>
      <c r="AD163" s="559"/>
      <c r="AE163" s="559"/>
      <c r="AF163" s="559"/>
      <c r="AG163" s="559"/>
      <c r="AH163" s="559"/>
      <c r="AI163" s="559"/>
      <c r="AJ163" s="559"/>
    </row>
    <row r="164" spans="1:36" ht="16.899999999999999" customHeight="1" thickBot="1" x14ac:dyDescent="0.25">
      <c r="A164" s="565" t="s">
        <v>988</v>
      </c>
      <c r="B164" s="559"/>
      <c r="C164" s="559"/>
      <c r="D164" s="559"/>
      <c r="E164" s="559"/>
      <c r="F164" s="559"/>
      <c r="G164" s="559"/>
      <c r="H164" s="559"/>
      <c r="I164" s="559"/>
      <c r="J164" s="559"/>
      <c r="K164" s="559"/>
      <c r="L164" s="559"/>
      <c r="M164" s="559"/>
      <c r="N164" s="559"/>
      <c r="O164" s="559"/>
      <c r="P164" s="559"/>
      <c r="Q164" s="559"/>
      <c r="R164" s="559"/>
      <c r="S164" s="559"/>
      <c r="T164" s="559"/>
      <c r="U164" s="559"/>
      <c r="V164" s="559"/>
      <c r="W164" s="559"/>
      <c r="X164" s="559"/>
      <c r="Y164" s="559"/>
      <c r="Z164" s="559"/>
      <c r="AA164" s="559"/>
      <c r="AB164" s="559"/>
      <c r="AC164" s="559"/>
      <c r="AD164" s="559"/>
      <c r="AE164" s="559"/>
      <c r="AF164" s="559"/>
      <c r="AG164" s="559"/>
      <c r="AH164" s="559"/>
      <c r="AI164" s="559"/>
      <c r="AJ164" s="559"/>
    </row>
    <row r="165" spans="1:36" ht="45" customHeight="1" thickBot="1" x14ac:dyDescent="0.25">
      <c r="A165" s="841" t="s">
        <v>687</v>
      </c>
      <c r="B165" s="844"/>
      <c r="C165" s="844"/>
      <c r="D165" s="844"/>
      <c r="E165" s="844"/>
      <c r="F165" s="844"/>
      <c r="G165" s="842"/>
      <c r="H165" s="843" t="s">
        <v>688</v>
      </c>
      <c r="I165" s="844"/>
      <c r="J165" s="844"/>
      <c r="K165" s="842"/>
      <c r="L165" s="843" t="s">
        <v>720</v>
      </c>
      <c r="M165" s="844"/>
      <c r="N165" s="844"/>
      <c r="O165" s="844"/>
      <c r="P165" s="844"/>
      <c r="Q165" s="844"/>
      <c r="R165" s="844"/>
      <c r="S165" s="844"/>
      <c r="T165" s="844"/>
      <c r="U165" s="842"/>
      <c r="V165" s="843" t="s">
        <v>697</v>
      </c>
      <c r="W165" s="844"/>
      <c r="X165" s="844"/>
      <c r="Y165" s="844"/>
      <c r="Z165" s="842"/>
      <c r="AA165" s="845" t="s">
        <v>831</v>
      </c>
      <c r="AB165" s="847"/>
      <c r="AC165" s="559"/>
      <c r="AD165" s="559"/>
      <c r="AE165" s="559"/>
      <c r="AF165" s="559"/>
      <c r="AG165" s="559"/>
      <c r="AH165" s="559"/>
      <c r="AI165" s="559"/>
      <c r="AJ165" s="559"/>
    </row>
    <row r="166" spans="1:36" ht="38.450000000000003" customHeight="1" thickBot="1" x14ac:dyDescent="0.25">
      <c r="A166" s="908" t="s">
        <v>989</v>
      </c>
      <c r="B166" s="890"/>
      <c r="C166" s="890"/>
      <c r="D166" s="890"/>
      <c r="E166" s="890"/>
      <c r="F166" s="890"/>
      <c r="G166" s="891"/>
      <c r="H166" s="959"/>
      <c r="I166" s="960"/>
      <c r="J166" s="960"/>
      <c r="K166" s="961"/>
      <c r="L166" s="959"/>
      <c r="M166" s="960"/>
      <c r="N166" s="960"/>
      <c r="O166" s="960"/>
      <c r="P166" s="960"/>
      <c r="Q166" s="960"/>
      <c r="R166" s="960"/>
      <c r="S166" s="960"/>
      <c r="T166" s="960"/>
      <c r="U166" s="961"/>
      <c r="V166" s="959"/>
      <c r="W166" s="960"/>
      <c r="X166" s="960"/>
      <c r="Y166" s="960"/>
      <c r="Z166" s="961"/>
      <c r="AA166" s="959"/>
      <c r="AB166" s="962"/>
      <c r="AC166" s="559"/>
      <c r="AD166" s="559"/>
      <c r="AE166" s="559"/>
      <c r="AF166" s="559"/>
      <c r="AG166" s="559"/>
      <c r="AH166" s="559"/>
      <c r="AI166" s="559"/>
      <c r="AJ166" s="559"/>
    </row>
    <row r="167" spans="1:36" ht="38.450000000000003" customHeight="1" x14ac:dyDescent="0.2">
      <c r="A167" s="572"/>
      <c r="B167" s="572"/>
      <c r="C167" s="572"/>
      <c r="D167" s="572"/>
      <c r="E167" s="572"/>
      <c r="F167" s="572"/>
      <c r="G167" s="572"/>
      <c r="H167" s="573"/>
      <c r="I167" s="573"/>
      <c r="J167" s="573"/>
      <c r="K167" s="573"/>
      <c r="L167" s="573"/>
      <c r="M167" s="573"/>
      <c r="N167" s="573"/>
      <c r="O167" s="573"/>
      <c r="P167" s="573"/>
      <c r="Q167" s="573"/>
      <c r="R167" s="573"/>
      <c r="S167" s="573"/>
      <c r="T167" s="573"/>
      <c r="U167" s="573"/>
      <c r="V167" s="573"/>
      <c r="W167" s="573"/>
      <c r="X167" s="573"/>
      <c r="Y167" s="573"/>
      <c r="Z167" s="573"/>
      <c r="AA167" s="573"/>
      <c r="AB167" s="573"/>
      <c r="AC167" s="559"/>
      <c r="AD167" s="559"/>
      <c r="AE167" s="559"/>
      <c r="AF167" s="559"/>
      <c r="AG167" s="559"/>
      <c r="AH167" s="559"/>
      <c r="AI167" s="559"/>
      <c r="AJ167" s="559"/>
    </row>
    <row r="168" spans="1:36" ht="21.4" customHeight="1" x14ac:dyDescent="0.2">
      <c r="A168" s="870" t="s">
        <v>990</v>
      </c>
      <c r="B168" s="870"/>
      <c r="C168" s="870"/>
      <c r="D168" s="870"/>
      <c r="E168" s="870"/>
      <c r="F168" s="870"/>
      <c r="G168" s="870"/>
      <c r="H168" s="870"/>
      <c r="I168" s="870"/>
      <c r="J168" s="870"/>
      <c r="K168" s="870"/>
      <c r="L168" s="870"/>
      <c r="M168" s="870"/>
      <c r="N168" s="870"/>
      <c r="O168" s="870"/>
      <c r="P168" s="870"/>
      <c r="Q168" s="870"/>
      <c r="R168" s="870"/>
      <c r="S168" s="870"/>
      <c r="T168" s="870"/>
      <c r="U168" s="870"/>
      <c r="V168" s="870"/>
      <c r="W168" s="870"/>
      <c r="X168" s="870"/>
      <c r="Y168" s="870"/>
      <c r="Z168" s="870"/>
      <c r="AA168" s="870"/>
      <c r="AB168" s="870"/>
      <c r="AC168" s="870"/>
      <c r="AD168" s="870"/>
      <c r="AE168" s="870"/>
      <c r="AF168" s="870"/>
      <c r="AG168" s="870"/>
      <c r="AH168" s="870"/>
      <c r="AI168" s="870"/>
      <c r="AJ168" s="559"/>
    </row>
    <row r="169" spans="1:36" ht="16.899999999999999" customHeight="1" thickBot="1" x14ac:dyDescent="0.25">
      <c r="A169" s="565" t="s">
        <v>991</v>
      </c>
      <c r="B169" s="559"/>
      <c r="C169" s="559"/>
      <c r="D169" s="559"/>
      <c r="E169" s="559"/>
      <c r="F169" s="559"/>
      <c r="G169" s="559"/>
      <c r="H169" s="559"/>
      <c r="I169" s="559"/>
      <c r="J169" s="559"/>
      <c r="K169" s="559"/>
      <c r="L169" s="559"/>
      <c r="M169" s="559"/>
      <c r="N169" s="559"/>
      <c r="O169" s="559"/>
      <c r="P169" s="559"/>
      <c r="Q169" s="559"/>
      <c r="R169" s="559"/>
      <c r="S169" s="559"/>
      <c r="T169" s="559"/>
      <c r="U169" s="559"/>
      <c r="V169" s="559"/>
      <c r="W169" s="559"/>
      <c r="X169" s="559"/>
      <c r="Y169" s="559"/>
      <c r="Z169" s="559"/>
      <c r="AA169" s="559"/>
      <c r="AB169" s="559"/>
      <c r="AC169" s="559"/>
      <c r="AD169" s="559"/>
      <c r="AE169" s="559"/>
      <c r="AF169" s="559"/>
      <c r="AG169" s="559"/>
      <c r="AH169" s="559"/>
      <c r="AI169" s="559"/>
      <c r="AJ169" s="559"/>
    </row>
    <row r="170" spans="1:36" ht="41.45" customHeight="1" thickBot="1" x14ac:dyDescent="0.25">
      <c r="A170" s="841" t="s">
        <v>687</v>
      </c>
      <c r="B170" s="844"/>
      <c r="C170" s="844"/>
      <c r="D170" s="844"/>
      <c r="E170" s="842"/>
      <c r="F170" s="843" t="s">
        <v>688</v>
      </c>
      <c r="G170" s="844"/>
      <c r="H170" s="844"/>
      <c r="I170" s="844"/>
      <c r="J170" s="844"/>
      <c r="K170" s="842"/>
      <c r="L170" s="843" t="s">
        <v>717</v>
      </c>
      <c r="M170" s="844"/>
      <c r="N170" s="844"/>
      <c r="O170" s="844"/>
      <c r="P170" s="844"/>
      <c r="Q170" s="844"/>
      <c r="R170" s="844"/>
      <c r="S170" s="844"/>
      <c r="T170" s="844"/>
      <c r="U170" s="842"/>
      <c r="V170" s="843" t="s">
        <v>737</v>
      </c>
      <c r="W170" s="844"/>
      <c r="X170" s="844"/>
      <c r="Y170" s="844"/>
      <c r="Z170" s="842"/>
      <c r="AA170" s="845" t="s">
        <v>992</v>
      </c>
      <c r="AB170" s="847"/>
      <c r="AC170" s="559"/>
      <c r="AD170" s="559"/>
      <c r="AE170" s="559"/>
      <c r="AF170" s="559"/>
      <c r="AG170" s="559"/>
      <c r="AH170" s="559"/>
      <c r="AI170" s="559"/>
      <c r="AJ170" s="559"/>
    </row>
    <row r="171" spans="1:36" ht="87.4" customHeight="1" thickBot="1" x14ac:dyDescent="0.25">
      <c r="A171" s="964" t="s">
        <v>993</v>
      </c>
      <c r="B171" s="965"/>
      <c r="C171" s="965"/>
      <c r="D171" s="965"/>
      <c r="E171" s="966"/>
      <c r="F171" s="889" t="s">
        <v>994</v>
      </c>
      <c r="G171" s="890"/>
      <c r="H171" s="890"/>
      <c r="I171" s="890"/>
      <c r="J171" s="890"/>
      <c r="K171" s="891"/>
      <c r="L171" s="889" t="s">
        <v>995</v>
      </c>
      <c r="M171" s="890"/>
      <c r="N171" s="890"/>
      <c r="O171" s="890"/>
      <c r="P171" s="890"/>
      <c r="Q171" s="890"/>
      <c r="R171" s="890"/>
      <c r="S171" s="890"/>
      <c r="T171" s="890"/>
      <c r="U171" s="891"/>
      <c r="V171" s="889" t="s">
        <v>996</v>
      </c>
      <c r="W171" s="890"/>
      <c r="X171" s="890"/>
      <c r="Y171" s="890"/>
      <c r="Z171" s="891"/>
      <c r="AA171" s="889" t="s">
        <v>997</v>
      </c>
      <c r="AB171" s="892"/>
      <c r="AC171" s="559"/>
      <c r="AD171" s="559"/>
      <c r="AE171" s="559"/>
      <c r="AF171" s="559"/>
      <c r="AG171" s="559"/>
      <c r="AH171" s="559"/>
      <c r="AI171" s="559"/>
      <c r="AJ171" s="559"/>
    </row>
    <row r="172" spans="1:36" ht="17.649999999999999" customHeight="1" x14ac:dyDescent="0.2">
      <c r="A172" s="559" t="s">
        <v>998</v>
      </c>
      <c r="B172" s="559"/>
      <c r="C172" s="559"/>
      <c r="D172" s="559"/>
      <c r="E172" s="559"/>
      <c r="F172" s="559"/>
      <c r="G172" s="559"/>
      <c r="H172" s="559"/>
      <c r="I172" s="559"/>
      <c r="J172" s="559"/>
      <c r="K172" s="559"/>
      <c r="L172" s="559"/>
      <c r="M172" s="559"/>
      <c r="N172" s="559"/>
      <c r="O172" s="559"/>
      <c r="P172" s="559"/>
      <c r="Q172" s="559"/>
      <c r="R172" s="559"/>
      <c r="S172" s="559"/>
      <c r="T172" s="559"/>
      <c r="U172" s="559"/>
      <c r="V172" s="559"/>
      <c r="W172" s="559"/>
      <c r="X172" s="559"/>
      <c r="Y172" s="559"/>
      <c r="Z172" s="559"/>
      <c r="AA172" s="559"/>
      <c r="AB172" s="559"/>
      <c r="AC172" s="559"/>
      <c r="AD172" s="559"/>
      <c r="AE172" s="559"/>
      <c r="AF172" s="559"/>
      <c r="AG172" s="559"/>
      <c r="AH172" s="559"/>
      <c r="AI172" s="559"/>
      <c r="AJ172" s="559"/>
    </row>
    <row r="173" spans="1:36" ht="17.649999999999999" customHeight="1" x14ac:dyDescent="0.2">
      <c r="A173" s="559" t="s">
        <v>999</v>
      </c>
      <c r="B173" s="559"/>
      <c r="C173" s="559"/>
      <c r="D173" s="559"/>
      <c r="E173" s="559"/>
      <c r="F173" s="559"/>
      <c r="G173" s="559"/>
      <c r="H173" s="559"/>
      <c r="I173" s="559"/>
      <c r="J173" s="559"/>
      <c r="K173" s="559"/>
      <c r="L173" s="559"/>
      <c r="M173" s="559"/>
      <c r="N173" s="559"/>
      <c r="O173" s="559"/>
      <c r="P173" s="559"/>
      <c r="Q173" s="559"/>
      <c r="R173" s="559"/>
      <c r="S173" s="559"/>
      <c r="T173" s="559"/>
      <c r="U173" s="559"/>
      <c r="V173" s="559"/>
      <c r="W173" s="559"/>
      <c r="X173" s="559"/>
      <c r="Y173" s="559"/>
      <c r="Z173" s="559"/>
      <c r="AA173" s="559"/>
      <c r="AB173" s="559"/>
      <c r="AC173" s="559"/>
      <c r="AD173" s="559"/>
      <c r="AE173" s="559"/>
      <c r="AF173" s="559"/>
      <c r="AG173" s="559"/>
      <c r="AH173" s="559"/>
      <c r="AI173" s="559"/>
      <c r="AJ173" s="559"/>
    </row>
    <row r="174" spans="1:36" ht="17.649999999999999" customHeight="1" x14ac:dyDescent="0.2">
      <c r="A174" s="559" t="s">
        <v>1000</v>
      </c>
      <c r="B174" s="559"/>
      <c r="C174" s="559"/>
      <c r="D174" s="559"/>
      <c r="E174" s="559"/>
      <c r="F174" s="559"/>
      <c r="G174" s="559"/>
      <c r="H174" s="559"/>
      <c r="I174" s="559"/>
      <c r="J174" s="559"/>
      <c r="K174" s="559"/>
      <c r="L174" s="559"/>
      <c r="M174" s="559"/>
      <c r="N174" s="559"/>
      <c r="O174" s="559"/>
      <c r="P174" s="559"/>
      <c r="Q174" s="559"/>
      <c r="R174" s="559"/>
      <c r="S174" s="559"/>
      <c r="T174" s="559"/>
      <c r="U174" s="559"/>
      <c r="V174" s="559"/>
      <c r="W174" s="559"/>
      <c r="X174" s="559"/>
      <c r="Y174" s="559"/>
      <c r="Z174" s="559"/>
      <c r="AA174" s="559"/>
      <c r="AB174" s="559"/>
      <c r="AC174" s="559"/>
      <c r="AD174" s="559"/>
      <c r="AE174" s="559"/>
      <c r="AF174" s="559"/>
      <c r="AG174" s="559"/>
      <c r="AH174" s="559"/>
      <c r="AI174" s="559"/>
      <c r="AJ174" s="559"/>
    </row>
    <row r="175" spans="1:36" ht="17.649999999999999" customHeight="1" x14ac:dyDescent="0.2">
      <c r="A175" s="559" t="s">
        <v>1001</v>
      </c>
      <c r="B175" s="559"/>
      <c r="C175" s="559"/>
      <c r="D175" s="559"/>
      <c r="E175" s="559"/>
      <c r="F175" s="559"/>
      <c r="G175" s="559"/>
      <c r="H175" s="559"/>
      <c r="I175" s="559"/>
      <c r="J175" s="559"/>
      <c r="K175" s="559"/>
      <c r="L175" s="559"/>
      <c r="M175" s="559"/>
      <c r="N175" s="559"/>
      <c r="O175" s="559"/>
      <c r="P175" s="559"/>
      <c r="Q175" s="559"/>
      <c r="R175" s="559"/>
      <c r="S175" s="559"/>
      <c r="T175" s="559"/>
      <c r="U175" s="559"/>
      <c r="V175" s="559"/>
      <c r="W175" s="559"/>
      <c r="X175" s="559"/>
      <c r="Y175" s="559"/>
      <c r="Z175" s="559"/>
      <c r="AA175" s="559"/>
      <c r="AB175" s="559"/>
      <c r="AC175" s="559"/>
      <c r="AD175" s="559"/>
      <c r="AE175" s="559"/>
      <c r="AF175" s="559"/>
      <c r="AG175" s="559"/>
      <c r="AH175" s="559"/>
      <c r="AI175" s="559"/>
      <c r="AJ175" s="559"/>
    </row>
    <row r="176" spans="1:36" ht="17.649999999999999" customHeight="1" x14ac:dyDescent="0.2">
      <c r="A176" s="559"/>
      <c r="B176" s="559"/>
      <c r="C176" s="559"/>
      <c r="D176" s="559"/>
      <c r="E176" s="559"/>
      <c r="F176" s="559"/>
      <c r="G176" s="559"/>
      <c r="H176" s="559"/>
      <c r="I176" s="559"/>
      <c r="J176" s="559"/>
      <c r="K176" s="559"/>
      <c r="L176" s="559"/>
      <c r="M176" s="559"/>
      <c r="N176" s="559"/>
      <c r="O176" s="559"/>
      <c r="P176" s="559"/>
      <c r="Q176" s="559"/>
      <c r="R176" s="559"/>
      <c r="S176" s="559"/>
      <c r="T176" s="559"/>
      <c r="U176" s="559"/>
      <c r="V176" s="559"/>
      <c r="W176" s="559"/>
      <c r="X176" s="559"/>
      <c r="Y176" s="559"/>
      <c r="Z176" s="559"/>
      <c r="AA176" s="559"/>
      <c r="AB176" s="559"/>
      <c r="AC176" s="559"/>
      <c r="AD176" s="559"/>
      <c r="AE176" s="559"/>
      <c r="AF176" s="559"/>
      <c r="AG176" s="559"/>
      <c r="AH176" s="559"/>
      <c r="AI176" s="559"/>
      <c r="AJ176" s="559"/>
    </row>
    <row r="177" spans="1:36" ht="15.4" customHeight="1" x14ac:dyDescent="0.2">
      <c r="A177" s="574" t="s">
        <v>1002</v>
      </c>
      <c r="B177" s="559"/>
      <c r="C177" s="559"/>
      <c r="D177" s="559"/>
      <c r="E177" s="559"/>
      <c r="F177" s="559"/>
      <c r="G177" s="559"/>
      <c r="H177" s="559"/>
      <c r="I177" s="559"/>
      <c r="J177" s="559"/>
      <c r="K177" s="559"/>
      <c r="L177" s="559"/>
      <c r="M177" s="559"/>
      <c r="N177" s="559"/>
      <c r="O177" s="559"/>
      <c r="P177" s="559"/>
      <c r="Q177" s="559"/>
      <c r="R177" s="559"/>
      <c r="S177" s="559"/>
      <c r="T177" s="559"/>
      <c r="U177" s="559"/>
      <c r="V177" s="559"/>
      <c r="W177" s="559"/>
      <c r="X177" s="559"/>
      <c r="Y177" s="559"/>
      <c r="Z177" s="559"/>
      <c r="AA177" s="559"/>
      <c r="AB177" s="559"/>
      <c r="AC177" s="559"/>
      <c r="AD177" s="559"/>
      <c r="AE177" s="559"/>
      <c r="AF177" s="559"/>
      <c r="AG177" s="559"/>
      <c r="AH177" s="559"/>
      <c r="AI177" s="559"/>
      <c r="AJ177" s="559"/>
    </row>
    <row r="178" spans="1:36" ht="17.649999999999999" customHeight="1" x14ac:dyDescent="0.2">
      <c r="A178" s="564" t="s">
        <v>1003</v>
      </c>
      <c r="B178" s="559"/>
      <c r="C178" s="559"/>
      <c r="D178" s="559"/>
      <c r="E178" s="559"/>
      <c r="F178" s="559"/>
      <c r="G178" s="559"/>
      <c r="H178" s="559"/>
      <c r="I178" s="559"/>
      <c r="J178" s="559"/>
      <c r="K178" s="559"/>
      <c r="L178" s="559"/>
      <c r="M178" s="559"/>
      <c r="N178" s="559"/>
      <c r="O178" s="559"/>
      <c r="P178" s="559"/>
      <c r="Q178" s="559"/>
      <c r="R178" s="559"/>
      <c r="S178" s="559"/>
      <c r="T178" s="559"/>
      <c r="U178" s="559"/>
      <c r="V178" s="559"/>
      <c r="W178" s="559"/>
      <c r="X178" s="559"/>
      <c r="Y178" s="559"/>
      <c r="Z178" s="559"/>
      <c r="AA178" s="559"/>
      <c r="AB178" s="559"/>
      <c r="AC178" s="559"/>
      <c r="AD178" s="559"/>
      <c r="AE178" s="559"/>
      <c r="AF178" s="559"/>
      <c r="AG178" s="559"/>
      <c r="AH178" s="559"/>
      <c r="AI178" s="559"/>
      <c r="AJ178" s="559"/>
    </row>
    <row r="179" spans="1:36" ht="17.649999999999999" customHeight="1" x14ac:dyDescent="0.2">
      <c r="A179" s="564" t="s">
        <v>1004</v>
      </c>
      <c r="B179" s="559"/>
      <c r="C179" s="559"/>
      <c r="D179" s="559"/>
      <c r="E179" s="559"/>
      <c r="F179" s="559"/>
      <c r="G179" s="559"/>
      <c r="H179" s="559"/>
      <c r="I179" s="559"/>
      <c r="J179" s="559"/>
      <c r="K179" s="559"/>
      <c r="L179" s="559"/>
      <c r="M179" s="559"/>
      <c r="N179" s="559"/>
      <c r="O179" s="559"/>
      <c r="P179" s="559"/>
      <c r="Q179" s="559"/>
      <c r="R179" s="559"/>
      <c r="S179" s="559"/>
      <c r="T179" s="559"/>
      <c r="U179" s="559"/>
      <c r="V179" s="559"/>
      <c r="W179" s="559"/>
      <c r="X179" s="559"/>
      <c r="Y179" s="559"/>
      <c r="Z179" s="559"/>
      <c r="AA179" s="559"/>
      <c r="AB179" s="559"/>
      <c r="AC179" s="559"/>
      <c r="AD179" s="559"/>
      <c r="AE179" s="559"/>
      <c r="AF179" s="559"/>
      <c r="AG179" s="559"/>
      <c r="AH179" s="559"/>
      <c r="AI179" s="559"/>
      <c r="AJ179" s="559"/>
    </row>
    <row r="180" spans="1:36" ht="17.649999999999999" customHeight="1" x14ac:dyDescent="0.2">
      <c r="A180" s="564" t="s">
        <v>1005</v>
      </c>
      <c r="B180" s="559"/>
      <c r="C180" s="559"/>
      <c r="D180" s="559"/>
      <c r="E180" s="559"/>
      <c r="F180" s="559"/>
      <c r="G180" s="559"/>
      <c r="H180" s="559"/>
      <c r="I180" s="559"/>
      <c r="J180" s="559"/>
      <c r="K180" s="559"/>
      <c r="L180" s="559"/>
      <c r="M180" s="559"/>
      <c r="N180" s="559"/>
      <c r="O180" s="559"/>
      <c r="P180" s="559"/>
      <c r="Q180" s="559"/>
      <c r="R180" s="559"/>
      <c r="S180" s="559"/>
      <c r="T180" s="559"/>
      <c r="U180" s="559"/>
      <c r="V180" s="559"/>
      <c r="W180" s="559"/>
      <c r="X180" s="559"/>
      <c r="Y180" s="559"/>
      <c r="Z180" s="559"/>
      <c r="AA180" s="559"/>
      <c r="AB180" s="559"/>
      <c r="AC180" s="559"/>
      <c r="AD180" s="559"/>
      <c r="AE180" s="559"/>
      <c r="AF180" s="559"/>
      <c r="AG180" s="559"/>
      <c r="AH180" s="559"/>
      <c r="AI180" s="559"/>
      <c r="AJ180" s="559"/>
    </row>
    <row r="181" spans="1:36" ht="17.649999999999999" customHeight="1" x14ac:dyDescent="0.2">
      <c r="A181" s="564" t="s">
        <v>1006</v>
      </c>
      <c r="B181" s="559"/>
      <c r="C181" s="559"/>
      <c r="D181" s="559"/>
      <c r="E181" s="559"/>
      <c r="F181" s="559"/>
      <c r="G181" s="559"/>
      <c r="H181" s="559"/>
      <c r="I181" s="559"/>
      <c r="J181" s="559"/>
      <c r="K181" s="559"/>
      <c r="L181" s="559"/>
      <c r="M181" s="559"/>
      <c r="N181" s="559"/>
      <c r="O181" s="559"/>
      <c r="P181" s="559"/>
      <c r="Q181" s="559"/>
      <c r="R181" s="559"/>
      <c r="S181" s="559"/>
      <c r="T181" s="559"/>
      <c r="U181" s="559"/>
      <c r="V181" s="559"/>
      <c r="W181" s="559"/>
      <c r="X181" s="559"/>
      <c r="Y181" s="559"/>
      <c r="Z181" s="559"/>
      <c r="AA181" s="559"/>
      <c r="AB181" s="559"/>
      <c r="AC181" s="559"/>
      <c r="AD181" s="559"/>
      <c r="AE181" s="559"/>
      <c r="AF181" s="559"/>
      <c r="AG181" s="559"/>
      <c r="AH181" s="559"/>
      <c r="AI181" s="559"/>
      <c r="AJ181" s="559"/>
    </row>
    <row r="182" spans="1:36" ht="15.4" customHeight="1" x14ac:dyDescent="0.2">
      <c r="A182" s="575" t="s">
        <v>1007</v>
      </c>
      <c r="B182" s="559"/>
      <c r="C182" s="559"/>
      <c r="D182" s="559"/>
      <c r="E182" s="559"/>
      <c r="F182" s="559"/>
      <c r="G182" s="559"/>
      <c r="H182" s="559"/>
      <c r="I182" s="559"/>
      <c r="J182" s="559"/>
      <c r="K182" s="559"/>
      <c r="L182" s="559"/>
      <c r="M182" s="559"/>
      <c r="N182" s="559"/>
      <c r="O182" s="559"/>
      <c r="P182" s="559"/>
      <c r="Q182" s="559"/>
      <c r="R182" s="559"/>
      <c r="S182" s="559"/>
      <c r="T182" s="559"/>
      <c r="U182" s="559"/>
      <c r="V182" s="559"/>
      <c r="W182" s="559"/>
      <c r="X182" s="559"/>
      <c r="Y182" s="559"/>
      <c r="Z182" s="559"/>
      <c r="AA182" s="559"/>
      <c r="AB182" s="559"/>
      <c r="AC182" s="559"/>
      <c r="AD182" s="559"/>
      <c r="AE182" s="559"/>
      <c r="AF182" s="559"/>
      <c r="AG182" s="559"/>
      <c r="AH182" s="559"/>
      <c r="AI182" s="559"/>
      <c r="AJ182" s="559"/>
    </row>
    <row r="183" spans="1:36" ht="15.4" customHeight="1" x14ac:dyDescent="0.2">
      <c r="A183" s="575"/>
      <c r="B183" s="559"/>
      <c r="C183" s="559"/>
      <c r="D183" s="559"/>
      <c r="E183" s="559"/>
      <c r="F183" s="559"/>
      <c r="G183" s="559"/>
      <c r="H183" s="559"/>
      <c r="I183" s="559"/>
      <c r="J183" s="559"/>
      <c r="K183" s="559"/>
      <c r="L183" s="559"/>
      <c r="M183" s="559"/>
      <c r="N183" s="559"/>
      <c r="O183" s="559"/>
      <c r="P183" s="559"/>
      <c r="Q183" s="559"/>
      <c r="R183" s="559"/>
      <c r="S183" s="559"/>
      <c r="T183" s="559"/>
      <c r="U183" s="559"/>
      <c r="V183" s="559"/>
      <c r="W183" s="559"/>
      <c r="X183" s="559"/>
      <c r="Y183" s="559"/>
      <c r="Z183" s="559"/>
      <c r="AA183" s="559"/>
      <c r="AB183" s="559"/>
      <c r="AC183" s="559"/>
      <c r="AD183" s="559"/>
      <c r="AE183" s="559"/>
      <c r="AF183" s="559"/>
      <c r="AG183" s="559"/>
      <c r="AH183" s="559"/>
      <c r="AI183" s="559"/>
      <c r="AJ183" s="559"/>
    </row>
    <row r="184" spans="1:36" ht="19.899999999999999" customHeight="1" x14ac:dyDescent="0.2">
      <c r="A184" s="963" t="s">
        <v>1008</v>
      </c>
      <c r="B184" s="963"/>
      <c r="C184" s="963"/>
      <c r="D184" s="963"/>
      <c r="E184" s="963"/>
      <c r="F184" s="963"/>
      <c r="G184" s="963"/>
      <c r="H184" s="963"/>
      <c r="I184" s="963"/>
      <c r="J184" s="963"/>
      <c r="K184" s="963"/>
      <c r="L184" s="963"/>
      <c r="M184" s="963"/>
      <c r="N184" s="963"/>
      <c r="O184" s="963"/>
      <c r="P184" s="963"/>
      <c r="Q184" s="963"/>
      <c r="R184" s="963"/>
      <c r="S184" s="963"/>
      <c r="T184" s="963"/>
      <c r="U184" s="963"/>
      <c r="V184" s="963"/>
      <c r="W184" s="963"/>
      <c r="X184" s="963"/>
      <c r="Y184" s="963"/>
      <c r="Z184" s="963"/>
      <c r="AA184" s="963"/>
      <c r="AB184" s="963"/>
      <c r="AC184" s="963"/>
      <c r="AD184" s="963"/>
      <c r="AE184" s="963"/>
      <c r="AF184" s="963"/>
      <c r="AG184" s="963"/>
      <c r="AH184" s="963"/>
      <c r="AI184" s="559"/>
      <c r="AJ184" s="559"/>
    </row>
    <row r="185" spans="1:36" ht="19.899999999999999" customHeight="1" x14ac:dyDescent="0.2">
      <c r="A185" s="963" t="s">
        <v>1009</v>
      </c>
      <c r="B185" s="963"/>
      <c r="C185" s="963"/>
      <c r="D185" s="963"/>
      <c r="E185" s="963"/>
      <c r="F185" s="963"/>
      <c r="G185" s="963"/>
      <c r="H185" s="963"/>
      <c r="I185" s="963"/>
      <c r="J185" s="963"/>
      <c r="K185" s="963"/>
      <c r="L185" s="963"/>
      <c r="M185" s="963"/>
      <c r="N185" s="963"/>
      <c r="O185" s="963"/>
      <c r="P185" s="963"/>
      <c r="Q185" s="963"/>
      <c r="R185" s="963"/>
      <c r="S185" s="963"/>
      <c r="T185" s="963"/>
      <c r="U185" s="963"/>
      <c r="V185" s="963"/>
      <c r="W185" s="963"/>
      <c r="X185" s="963"/>
      <c r="Y185" s="963"/>
      <c r="Z185" s="963"/>
      <c r="AA185" s="963"/>
      <c r="AB185" s="963"/>
      <c r="AC185" s="963"/>
      <c r="AD185" s="963"/>
      <c r="AE185" s="963"/>
      <c r="AF185" s="963"/>
      <c r="AG185" s="963"/>
      <c r="AH185" s="963"/>
      <c r="AI185" s="559"/>
      <c r="AJ185" s="559"/>
    </row>
    <row r="186" spans="1:36" ht="19.899999999999999" customHeight="1" x14ac:dyDescent="0.2">
      <c r="A186" s="576" t="s">
        <v>1010</v>
      </c>
      <c r="B186" s="559"/>
      <c r="C186" s="559"/>
      <c r="D186" s="559"/>
      <c r="E186" s="559"/>
      <c r="F186" s="559"/>
      <c r="G186" s="559"/>
      <c r="H186" s="559"/>
      <c r="I186" s="559"/>
      <c r="J186" s="559"/>
      <c r="K186" s="559"/>
      <c r="L186" s="559"/>
      <c r="M186" s="559"/>
      <c r="N186" s="559"/>
      <c r="O186" s="559"/>
      <c r="P186" s="559"/>
      <c r="Q186" s="559"/>
      <c r="R186" s="559"/>
      <c r="S186" s="559"/>
      <c r="T186" s="559"/>
      <c r="U186" s="559"/>
      <c r="V186" s="559"/>
      <c r="W186" s="559"/>
      <c r="X186" s="559"/>
      <c r="Y186" s="559"/>
      <c r="Z186" s="559"/>
      <c r="AA186" s="559"/>
      <c r="AB186" s="559"/>
      <c r="AC186" s="559"/>
      <c r="AD186" s="559"/>
      <c r="AE186" s="559"/>
      <c r="AF186" s="559"/>
      <c r="AG186" s="559"/>
      <c r="AH186" s="559"/>
      <c r="AI186" s="559"/>
      <c r="AJ186" s="559"/>
    </row>
    <row r="187" spans="1:36" ht="17.649999999999999" customHeight="1" x14ac:dyDescent="0.2">
      <c r="A187" s="559" t="s">
        <v>1011</v>
      </c>
      <c r="B187" s="559"/>
      <c r="C187" s="559"/>
      <c r="D187" s="559"/>
      <c r="E187" s="559"/>
      <c r="F187" s="559"/>
      <c r="G187" s="559"/>
      <c r="H187" s="559"/>
      <c r="I187" s="559"/>
      <c r="J187" s="559"/>
      <c r="K187" s="559"/>
      <c r="L187" s="559"/>
      <c r="M187" s="559"/>
      <c r="N187" s="559"/>
      <c r="O187" s="559"/>
      <c r="P187" s="559"/>
      <c r="Q187" s="559"/>
      <c r="R187" s="559"/>
      <c r="S187" s="559"/>
      <c r="T187" s="559"/>
      <c r="U187" s="559"/>
      <c r="V187" s="559"/>
      <c r="W187" s="559"/>
      <c r="X187" s="559"/>
      <c r="Y187" s="559"/>
      <c r="Z187" s="559"/>
      <c r="AA187" s="559"/>
      <c r="AB187" s="559"/>
      <c r="AC187" s="559"/>
      <c r="AD187" s="559"/>
      <c r="AE187" s="559"/>
      <c r="AF187" s="559"/>
      <c r="AG187" s="559"/>
      <c r="AH187" s="559"/>
      <c r="AI187" s="559"/>
      <c r="AJ187" s="559"/>
    </row>
    <row r="188" spans="1:36" ht="17.649999999999999" customHeight="1" x14ac:dyDescent="0.2">
      <c r="A188" s="559" t="s">
        <v>1012</v>
      </c>
      <c r="B188" s="559"/>
      <c r="C188" s="559"/>
      <c r="D188" s="559"/>
      <c r="E188" s="559"/>
      <c r="F188" s="559"/>
      <c r="G188" s="559"/>
      <c r="H188" s="559"/>
      <c r="I188" s="559"/>
      <c r="J188" s="559"/>
      <c r="K188" s="559"/>
      <c r="L188" s="559"/>
      <c r="M188" s="559"/>
      <c r="N188" s="559"/>
      <c r="O188" s="559"/>
      <c r="P188" s="559"/>
      <c r="Q188" s="559"/>
      <c r="R188" s="559"/>
      <c r="S188" s="559"/>
      <c r="T188" s="559"/>
      <c r="U188" s="559"/>
      <c r="V188" s="559"/>
      <c r="W188" s="559"/>
      <c r="X188" s="559"/>
      <c r="Y188" s="559"/>
      <c r="Z188" s="559"/>
      <c r="AA188" s="559"/>
      <c r="AB188" s="559"/>
      <c r="AC188" s="559"/>
      <c r="AD188" s="559"/>
      <c r="AE188" s="559"/>
      <c r="AF188" s="559"/>
      <c r="AG188" s="559"/>
      <c r="AH188" s="559"/>
      <c r="AI188" s="559"/>
      <c r="AJ188" s="559"/>
    </row>
    <row r="189" spans="1:36" ht="17.649999999999999" customHeight="1" x14ac:dyDescent="0.2">
      <c r="A189" s="559" t="s">
        <v>1013</v>
      </c>
      <c r="B189" s="559"/>
      <c r="C189" s="559"/>
      <c r="D189" s="559"/>
      <c r="E189" s="559"/>
      <c r="F189" s="559"/>
      <c r="G189" s="559"/>
      <c r="H189" s="559"/>
      <c r="I189" s="559"/>
      <c r="J189" s="559"/>
      <c r="K189" s="559"/>
      <c r="L189" s="559"/>
      <c r="M189" s="559"/>
      <c r="N189" s="559"/>
      <c r="O189" s="559"/>
      <c r="P189" s="559"/>
      <c r="Q189" s="559"/>
      <c r="R189" s="559"/>
      <c r="S189" s="559"/>
      <c r="T189" s="559"/>
      <c r="U189" s="559"/>
      <c r="V189" s="559"/>
      <c r="W189" s="559"/>
      <c r="X189" s="559"/>
      <c r="Y189" s="559"/>
      <c r="Z189" s="559"/>
      <c r="AA189" s="559"/>
      <c r="AB189" s="559"/>
      <c r="AC189" s="559"/>
      <c r="AD189" s="559"/>
      <c r="AE189" s="559"/>
      <c r="AF189" s="559"/>
      <c r="AG189" s="559"/>
      <c r="AH189" s="559"/>
      <c r="AI189" s="559"/>
      <c r="AJ189" s="559"/>
    </row>
    <row r="190" spans="1:36" ht="17.649999999999999" customHeight="1" x14ac:dyDescent="0.2">
      <c r="A190" s="559" t="s">
        <v>1014</v>
      </c>
      <c r="B190" s="559"/>
      <c r="C190" s="559"/>
      <c r="D190" s="559"/>
      <c r="E190" s="559"/>
      <c r="F190" s="559"/>
      <c r="G190" s="559"/>
      <c r="H190" s="559"/>
      <c r="I190" s="559"/>
      <c r="J190" s="559"/>
      <c r="K190" s="559"/>
      <c r="L190" s="559"/>
      <c r="M190" s="559"/>
      <c r="N190" s="559"/>
      <c r="O190" s="559"/>
      <c r="P190" s="559"/>
      <c r="Q190" s="559"/>
      <c r="R190" s="559"/>
      <c r="S190" s="559"/>
      <c r="T190" s="559"/>
      <c r="U190" s="559"/>
      <c r="V190" s="559"/>
      <c r="W190" s="559"/>
      <c r="X190" s="559"/>
      <c r="Y190" s="559"/>
      <c r="Z190" s="559"/>
      <c r="AA190" s="559"/>
      <c r="AB190" s="559"/>
      <c r="AC190" s="559"/>
      <c r="AD190" s="559"/>
      <c r="AE190" s="559"/>
      <c r="AF190" s="559"/>
      <c r="AG190" s="559"/>
      <c r="AH190" s="559"/>
      <c r="AI190" s="559"/>
      <c r="AJ190" s="559"/>
    </row>
    <row r="191" spans="1:36" ht="17.649999999999999" customHeight="1" x14ac:dyDescent="0.2">
      <c r="A191" s="559" t="s">
        <v>1015</v>
      </c>
      <c r="B191" s="559"/>
      <c r="C191" s="559"/>
      <c r="D191" s="559"/>
      <c r="E191" s="559"/>
      <c r="F191" s="559"/>
      <c r="G191" s="559"/>
      <c r="H191" s="559"/>
      <c r="I191" s="559"/>
      <c r="J191" s="559"/>
      <c r="K191" s="559"/>
      <c r="L191" s="559"/>
      <c r="M191" s="559"/>
      <c r="N191" s="559"/>
      <c r="O191" s="559"/>
      <c r="P191" s="559"/>
      <c r="Q191" s="559"/>
      <c r="R191" s="559"/>
      <c r="S191" s="559"/>
      <c r="T191" s="559"/>
      <c r="U191" s="559"/>
      <c r="V191" s="559"/>
      <c r="W191" s="559"/>
      <c r="X191" s="559"/>
      <c r="Y191" s="559"/>
      <c r="Z191" s="559"/>
      <c r="AA191" s="559"/>
      <c r="AB191" s="559"/>
      <c r="AC191" s="559"/>
      <c r="AD191" s="559"/>
      <c r="AE191" s="559"/>
      <c r="AF191" s="559"/>
      <c r="AG191" s="559"/>
      <c r="AH191" s="559"/>
      <c r="AI191" s="559"/>
      <c r="AJ191" s="559"/>
    </row>
    <row r="192" spans="1:36" ht="19.899999999999999" customHeight="1" x14ac:dyDescent="0.2">
      <c r="A192" s="576" t="s">
        <v>1016</v>
      </c>
      <c r="B192" s="559"/>
      <c r="C192" s="559"/>
      <c r="D192" s="559"/>
      <c r="E192" s="559"/>
      <c r="F192" s="559"/>
      <c r="G192" s="559"/>
      <c r="H192" s="559"/>
      <c r="I192" s="559"/>
      <c r="J192" s="559"/>
      <c r="K192" s="559"/>
      <c r="L192" s="559"/>
      <c r="M192" s="559"/>
      <c r="N192" s="559"/>
      <c r="O192" s="559"/>
      <c r="P192" s="559"/>
      <c r="Q192" s="559"/>
      <c r="R192" s="559"/>
      <c r="S192" s="559"/>
      <c r="T192" s="559"/>
      <c r="U192" s="559"/>
      <c r="V192" s="559"/>
      <c r="W192" s="559"/>
      <c r="X192" s="559"/>
      <c r="Y192" s="559"/>
      <c r="Z192" s="559"/>
      <c r="AA192" s="559"/>
      <c r="AB192" s="559"/>
      <c r="AC192" s="559"/>
      <c r="AD192" s="559"/>
      <c r="AE192" s="559"/>
      <c r="AF192" s="559"/>
      <c r="AG192" s="559"/>
      <c r="AH192" s="559"/>
      <c r="AI192" s="559"/>
      <c r="AJ192" s="559"/>
    </row>
    <row r="193" spans="1:36" ht="17.649999999999999" customHeight="1" x14ac:dyDescent="0.2">
      <c r="A193" s="559" t="s">
        <v>1017</v>
      </c>
      <c r="B193" s="559"/>
      <c r="C193" s="559"/>
      <c r="D193" s="559"/>
      <c r="E193" s="559"/>
      <c r="F193" s="559"/>
      <c r="G193" s="559"/>
      <c r="H193" s="559"/>
      <c r="I193" s="559"/>
      <c r="J193" s="559"/>
      <c r="K193" s="559"/>
      <c r="L193" s="559"/>
      <c r="M193" s="559"/>
      <c r="N193" s="559"/>
      <c r="O193" s="559"/>
      <c r="P193" s="559"/>
      <c r="Q193" s="559"/>
      <c r="R193" s="559"/>
      <c r="S193" s="559"/>
      <c r="T193" s="559"/>
      <c r="U193" s="559"/>
      <c r="V193" s="559"/>
      <c r="W193" s="559"/>
      <c r="X193" s="559"/>
      <c r="Y193" s="559"/>
      <c r="Z193" s="559"/>
      <c r="AA193" s="559"/>
      <c r="AB193" s="559"/>
      <c r="AC193" s="559"/>
      <c r="AD193" s="559"/>
      <c r="AE193" s="559"/>
      <c r="AF193" s="559"/>
      <c r="AG193" s="559"/>
      <c r="AH193" s="559"/>
      <c r="AI193" s="559"/>
      <c r="AJ193" s="559"/>
    </row>
    <row r="194" spans="1:36" ht="19.899999999999999" customHeight="1" x14ac:dyDescent="0.2">
      <c r="A194" s="576" t="s">
        <v>1018</v>
      </c>
      <c r="B194" s="559"/>
      <c r="C194" s="559"/>
      <c r="D194" s="559"/>
      <c r="E194" s="559"/>
      <c r="F194" s="559"/>
      <c r="G194" s="559"/>
      <c r="H194" s="559"/>
      <c r="I194" s="559"/>
      <c r="J194" s="559"/>
      <c r="K194" s="559"/>
      <c r="L194" s="559"/>
      <c r="M194" s="559"/>
      <c r="N194" s="559"/>
      <c r="O194" s="559"/>
      <c r="P194" s="559"/>
      <c r="Q194" s="559"/>
      <c r="R194" s="559"/>
      <c r="S194" s="559"/>
      <c r="T194" s="559"/>
      <c r="U194" s="559"/>
      <c r="V194" s="559"/>
      <c r="W194" s="559"/>
      <c r="X194" s="559"/>
      <c r="Y194" s="559"/>
      <c r="Z194" s="559"/>
      <c r="AA194" s="559"/>
      <c r="AB194" s="559"/>
      <c r="AC194" s="559"/>
      <c r="AD194" s="559"/>
      <c r="AE194" s="559"/>
      <c r="AF194" s="559"/>
      <c r="AG194" s="559"/>
      <c r="AH194" s="559"/>
      <c r="AI194" s="559"/>
      <c r="AJ194" s="559"/>
    </row>
    <row r="195" spans="1:36" ht="17.649999999999999" customHeight="1" x14ac:dyDescent="0.2">
      <c r="A195" s="568" t="s">
        <v>1019</v>
      </c>
      <c r="B195" s="559"/>
      <c r="C195" s="559"/>
      <c r="D195" s="559"/>
      <c r="E195" s="559"/>
      <c r="F195" s="559"/>
      <c r="G195" s="559"/>
      <c r="H195" s="559"/>
      <c r="I195" s="559"/>
      <c r="J195" s="559"/>
      <c r="K195" s="559"/>
      <c r="L195" s="559"/>
      <c r="M195" s="559"/>
      <c r="N195" s="559"/>
      <c r="O195" s="559"/>
      <c r="P195" s="559"/>
      <c r="Q195" s="559"/>
      <c r="R195" s="559"/>
      <c r="S195" s="559"/>
      <c r="T195" s="559"/>
      <c r="U195" s="559"/>
      <c r="V195" s="559"/>
      <c r="W195" s="559"/>
      <c r="X195" s="559"/>
      <c r="Y195" s="559"/>
      <c r="Z195" s="559"/>
      <c r="AA195" s="559"/>
      <c r="AB195" s="559"/>
      <c r="AC195" s="559"/>
      <c r="AD195" s="559"/>
      <c r="AE195" s="559"/>
      <c r="AF195" s="559"/>
      <c r="AG195" s="559"/>
      <c r="AH195" s="559"/>
      <c r="AI195" s="559"/>
      <c r="AJ195" s="559"/>
    </row>
    <row r="196" spans="1:36" ht="17.649999999999999" customHeight="1" x14ac:dyDescent="0.2">
      <c r="A196" s="567" t="s">
        <v>1020</v>
      </c>
      <c r="B196" s="559"/>
      <c r="C196" s="559"/>
      <c r="D196" s="559"/>
      <c r="E196" s="559"/>
      <c r="F196" s="559"/>
      <c r="G196" s="559"/>
      <c r="H196" s="559"/>
      <c r="I196" s="559"/>
      <c r="J196" s="559"/>
      <c r="K196" s="559"/>
      <c r="L196" s="559"/>
      <c r="M196" s="559"/>
      <c r="N196" s="559"/>
      <c r="O196" s="559"/>
      <c r="P196" s="559"/>
      <c r="Q196" s="559"/>
      <c r="R196" s="559"/>
      <c r="S196" s="559"/>
      <c r="T196" s="559"/>
      <c r="U196" s="559"/>
      <c r="V196" s="559"/>
      <c r="W196" s="559"/>
      <c r="X196" s="559"/>
      <c r="Y196" s="559"/>
      <c r="Z196" s="559"/>
      <c r="AA196" s="559"/>
      <c r="AB196" s="559"/>
      <c r="AC196" s="559"/>
      <c r="AD196" s="559"/>
      <c r="AE196" s="559"/>
      <c r="AF196" s="559"/>
      <c r="AG196" s="559"/>
      <c r="AH196" s="559"/>
      <c r="AI196" s="559"/>
      <c r="AJ196" s="559"/>
    </row>
    <row r="197" spans="1:36" ht="17.649999999999999" customHeight="1" x14ac:dyDescent="0.2">
      <c r="A197" s="559" t="s">
        <v>1021</v>
      </c>
      <c r="B197" s="559"/>
      <c r="C197" s="559"/>
      <c r="D197" s="559"/>
      <c r="E197" s="559"/>
      <c r="F197" s="559"/>
      <c r="G197" s="559"/>
      <c r="H197" s="559"/>
      <c r="I197" s="559"/>
      <c r="J197" s="559"/>
      <c r="K197" s="559"/>
      <c r="L197" s="559"/>
      <c r="M197" s="559"/>
      <c r="N197" s="559"/>
      <c r="O197" s="559"/>
      <c r="P197" s="559"/>
      <c r="Q197" s="559"/>
      <c r="R197" s="559"/>
      <c r="S197" s="559"/>
      <c r="T197" s="559"/>
      <c r="U197" s="559"/>
      <c r="V197" s="559"/>
      <c r="W197" s="559"/>
      <c r="X197" s="559"/>
      <c r="Y197" s="559"/>
      <c r="Z197" s="559"/>
      <c r="AA197" s="559"/>
      <c r="AB197" s="559"/>
      <c r="AC197" s="559"/>
      <c r="AD197" s="559"/>
      <c r="AE197" s="559"/>
      <c r="AF197" s="559"/>
      <c r="AG197" s="559"/>
      <c r="AH197" s="559"/>
      <c r="AI197" s="559"/>
      <c r="AJ197" s="559"/>
    </row>
    <row r="198" spans="1:36" ht="19.899999999999999" customHeight="1" x14ac:dyDescent="0.2">
      <c r="A198" s="576" t="s">
        <v>1022</v>
      </c>
      <c r="B198" s="559"/>
      <c r="C198" s="559"/>
      <c r="D198" s="559"/>
      <c r="E198" s="559"/>
      <c r="F198" s="559"/>
      <c r="G198" s="559"/>
      <c r="H198" s="559"/>
      <c r="I198" s="559"/>
      <c r="J198" s="559"/>
      <c r="K198" s="559"/>
      <c r="L198" s="559"/>
      <c r="M198" s="559"/>
      <c r="N198" s="559"/>
      <c r="O198" s="559"/>
      <c r="P198" s="559"/>
      <c r="Q198" s="559"/>
      <c r="R198" s="559"/>
      <c r="S198" s="559"/>
      <c r="T198" s="559"/>
      <c r="U198" s="559"/>
      <c r="V198" s="559"/>
      <c r="W198" s="559"/>
      <c r="X198" s="559"/>
      <c r="Y198" s="559"/>
      <c r="Z198" s="559"/>
      <c r="AA198" s="559"/>
      <c r="AB198" s="559"/>
      <c r="AC198" s="559"/>
      <c r="AD198" s="559"/>
      <c r="AE198" s="559"/>
      <c r="AF198" s="559"/>
      <c r="AG198" s="559"/>
      <c r="AH198" s="559"/>
      <c r="AI198" s="559"/>
      <c r="AJ198" s="559"/>
    </row>
    <row r="199" spans="1:36" ht="17.649999999999999" customHeight="1" x14ac:dyDescent="0.2">
      <c r="A199" s="559" t="s">
        <v>1023</v>
      </c>
      <c r="B199" s="559"/>
      <c r="C199" s="559"/>
      <c r="D199" s="559"/>
      <c r="E199" s="559"/>
      <c r="F199" s="559"/>
      <c r="G199" s="559"/>
      <c r="H199" s="559"/>
      <c r="I199" s="559"/>
      <c r="J199" s="559"/>
      <c r="K199" s="559"/>
      <c r="L199" s="559"/>
      <c r="M199" s="559"/>
      <c r="N199" s="559"/>
      <c r="O199" s="559"/>
      <c r="P199" s="559"/>
      <c r="Q199" s="559"/>
      <c r="R199" s="559"/>
      <c r="S199" s="559"/>
      <c r="T199" s="559"/>
      <c r="U199" s="559"/>
      <c r="V199" s="559"/>
      <c r="W199" s="559"/>
      <c r="X199" s="559"/>
      <c r="Y199" s="559"/>
      <c r="Z199" s="559"/>
      <c r="AA199" s="559"/>
      <c r="AB199" s="559"/>
      <c r="AC199" s="559"/>
      <c r="AD199" s="559"/>
      <c r="AE199" s="559"/>
      <c r="AF199" s="559"/>
      <c r="AG199" s="559"/>
      <c r="AH199" s="559"/>
      <c r="AI199" s="559"/>
      <c r="AJ199" s="559"/>
    </row>
    <row r="200" spans="1:36" ht="17.649999999999999" customHeight="1" x14ac:dyDescent="0.2">
      <c r="A200" s="568" t="s">
        <v>1024</v>
      </c>
      <c r="B200" s="559"/>
      <c r="C200" s="559"/>
      <c r="D200" s="559"/>
      <c r="E200" s="559"/>
      <c r="F200" s="559"/>
      <c r="G200" s="559"/>
      <c r="H200" s="559"/>
      <c r="I200" s="559"/>
      <c r="J200" s="559"/>
      <c r="K200" s="559"/>
      <c r="L200" s="559"/>
      <c r="M200" s="559"/>
      <c r="N200" s="559"/>
      <c r="O200" s="559"/>
      <c r="P200" s="559"/>
      <c r="Q200" s="559"/>
      <c r="R200" s="559"/>
      <c r="S200" s="559"/>
      <c r="T200" s="559"/>
      <c r="U200" s="559"/>
      <c r="V200" s="559"/>
      <c r="W200" s="559"/>
      <c r="X200" s="559"/>
      <c r="Y200" s="559"/>
      <c r="Z200" s="559"/>
      <c r="AA200" s="559"/>
      <c r="AB200" s="559"/>
      <c r="AC200" s="559"/>
      <c r="AD200" s="559"/>
      <c r="AE200" s="559"/>
      <c r="AF200" s="559"/>
      <c r="AG200" s="559"/>
      <c r="AH200" s="559"/>
      <c r="AI200" s="559"/>
      <c r="AJ200" s="559"/>
    </row>
    <row r="201" spans="1:36" ht="17.649999999999999" customHeight="1" x14ac:dyDescent="0.2">
      <c r="A201" s="567" t="s">
        <v>1025</v>
      </c>
      <c r="B201" s="559"/>
      <c r="C201" s="559"/>
      <c r="D201" s="559"/>
      <c r="E201" s="559"/>
      <c r="F201" s="559"/>
      <c r="G201" s="559"/>
      <c r="H201" s="559"/>
      <c r="I201" s="559"/>
      <c r="J201" s="559"/>
      <c r="K201" s="559"/>
      <c r="L201" s="559"/>
      <c r="M201" s="559"/>
      <c r="N201" s="559"/>
      <c r="O201" s="559"/>
      <c r="P201" s="559"/>
      <c r="Q201" s="559"/>
      <c r="R201" s="559"/>
      <c r="S201" s="559"/>
      <c r="T201" s="559"/>
      <c r="U201" s="559"/>
      <c r="V201" s="559"/>
      <c r="W201" s="559"/>
      <c r="X201" s="559"/>
      <c r="Y201" s="559"/>
      <c r="Z201" s="559"/>
      <c r="AA201" s="559"/>
      <c r="AB201" s="559"/>
      <c r="AC201" s="559"/>
      <c r="AD201" s="559"/>
      <c r="AE201" s="559"/>
      <c r="AF201" s="559"/>
      <c r="AG201" s="559"/>
      <c r="AH201" s="559"/>
      <c r="AI201" s="559"/>
      <c r="AJ201" s="559"/>
    </row>
    <row r="202" spans="1:36" ht="19.899999999999999" customHeight="1" x14ac:dyDescent="0.2">
      <c r="A202" s="576" t="s">
        <v>1026</v>
      </c>
      <c r="B202" s="559"/>
      <c r="C202" s="559"/>
      <c r="D202" s="559"/>
      <c r="E202" s="559"/>
      <c r="F202" s="559"/>
      <c r="G202" s="559"/>
      <c r="H202" s="559"/>
      <c r="I202" s="559"/>
      <c r="J202" s="559"/>
      <c r="K202" s="559"/>
      <c r="L202" s="559"/>
      <c r="M202" s="559"/>
      <c r="N202" s="559"/>
      <c r="O202" s="559"/>
      <c r="P202" s="559"/>
      <c r="Q202" s="559"/>
      <c r="R202" s="559"/>
      <c r="S202" s="559"/>
      <c r="T202" s="559"/>
      <c r="U202" s="559"/>
      <c r="V202" s="559"/>
      <c r="W202" s="559"/>
      <c r="X202" s="559"/>
      <c r="Y202" s="559"/>
      <c r="Z202" s="559"/>
      <c r="AA202" s="559"/>
      <c r="AB202" s="559"/>
      <c r="AC202" s="559"/>
      <c r="AD202" s="559"/>
      <c r="AE202" s="559"/>
      <c r="AF202" s="559"/>
      <c r="AG202" s="559"/>
      <c r="AH202" s="559"/>
      <c r="AI202" s="559"/>
      <c r="AJ202" s="559"/>
    </row>
    <row r="203" spans="1:36" ht="17.649999999999999" customHeight="1" x14ac:dyDescent="0.2">
      <c r="A203" s="564" t="s">
        <v>1027</v>
      </c>
      <c r="B203" s="559"/>
      <c r="C203" s="559"/>
      <c r="D203" s="559"/>
      <c r="E203" s="559"/>
      <c r="F203" s="559"/>
      <c r="G203" s="559"/>
      <c r="H203" s="559"/>
      <c r="I203" s="559"/>
      <c r="J203" s="559"/>
      <c r="K203" s="559"/>
      <c r="L203" s="559"/>
      <c r="M203" s="559"/>
      <c r="N203" s="559"/>
      <c r="O203" s="559"/>
      <c r="P203" s="559"/>
      <c r="Q203" s="559"/>
      <c r="R203" s="559"/>
      <c r="S203" s="559"/>
      <c r="T203" s="559"/>
      <c r="U203" s="559"/>
      <c r="V203" s="559"/>
      <c r="W203" s="559"/>
      <c r="X203" s="559"/>
      <c r="Y203" s="559"/>
      <c r="Z203" s="559"/>
      <c r="AA203" s="559"/>
      <c r="AB203" s="559"/>
      <c r="AC203" s="559"/>
      <c r="AD203" s="559"/>
      <c r="AE203" s="559"/>
      <c r="AF203" s="559"/>
      <c r="AG203" s="559"/>
      <c r="AH203" s="559"/>
      <c r="AI203" s="559"/>
      <c r="AJ203" s="559"/>
    </row>
    <row r="204" spans="1:36" x14ac:dyDescent="0.2">
      <c r="A204" s="559"/>
      <c r="B204" s="559"/>
      <c r="C204" s="559"/>
      <c r="D204" s="559"/>
      <c r="E204" s="559"/>
      <c r="F204" s="559"/>
      <c r="G204" s="559"/>
      <c r="H204" s="559"/>
      <c r="I204" s="559"/>
      <c r="J204" s="559"/>
      <c r="K204" s="559"/>
      <c r="L204" s="559"/>
      <c r="M204" s="559"/>
      <c r="N204" s="559"/>
      <c r="O204" s="559"/>
      <c r="P204" s="559"/>
      <c r="Q204" s="559"/>
      <c r="R204" s="559"/>
      <c r="S204" s="559"/>
      <c r="T204" s="559"/>
      <c r="U204" s="559"/>
      <c r="V204" s="559"/>
      <c r="W204" s="559"/>
      <c r="X204" s="559"/>
      <c r="Y204" s="559"/>
      <c r="Z204" s="559"/>
      <c r="AA204" s="559"/>
      <c r="AB204" s="559"/>
      <c r="AC204" s="559"/>
      <c r="AD204" s="559"/>
      <c r="AE204" s="559"/>
      <c r="AF204" s="559"/>
      <c r="AG204" s="559"/>
      <c r="AH204" s="559"/>
      <c r="AI204" s="559"/>
      <c r="AJ204" s="559"/>
    </row>
    <row r="205" spans="1:36" x14ac:dyDescent="0.2">
      <c r="A205" s="559"/>
      <c r="B205" s="559"/>
      <c r="C205" s="559"/>
      <c r="D205" s="559"/>
      <c r="E205" s="559"/>
      <c r="F205" s="559"/>
      <c r="G205" s="559"/>
      <c r="H205" s="559"/>
      <c r="I205" s="559"/>
      <c r="J205" s="559"/>
      <c r="K205" s="559"/>
      <c r="L205" s="559"/>
      <c r="M205" s="559"/>
      <c r="N205" s="559"/>
      <c r="O205" s="559"/>
      <c r="P205" s="559"/>
      <c r="Q205" s="559"/>
      <c r="R205" s="559"/>
      <c r="S205" s="559"/>
      <c r="T205" s="559"/>
      <c r="U205" s="559"/>
      <c r="V205" s="559"/>
      <c r="W205" s="559"/>
      <c r="X205" s="559"/>
      <c r="Y205" s="559"/>
      <c r="Z205" s="559"/>
      <c r="AA205" s="559"/>
      <c r="AB205" s="559"/>
      <c r="AC205" s="559"/>
      <c r="AD205" s="559"/>
      <c r="AE205" s="559"/>
      <c r="AF205" s="559"/>
      <c r="AG205" s="559"/>
      <c r="AH205" s="559"/>
      <c r="AI205" s="559"/>
      <c r="AJ205" s="559"/>
    </row>
    <row r="206" spans="1:36" x14ac:dyDescent="0.2">
      <c r="A206" s="559"/>
      <c r="B206" s="559"/>
      <c r="C206" s="559"/>
      <c r="D206" s="559"/>
      <c r="E206" s="559"/>
      <c r="F206" s="559"/>
      <c r="G206" s="559"/>
      <c r="H206" s="559"/>
      <c r="I206" s="559"/>
      <c r="J206" s="559"/>
      <c r="K206" s="559"/>
      <c r="L206" s="559"/>
      <c r="M206" s="559"/>
      <c r="N206" s="559"/>
      <c r="O206" s="559"/>
      <c r="P206" s="559"/>
      <c r="Q206" s="559"/>
      <c r="R206" s="559"/>
      <c r="S206" s="559"/>
      <c r="T206" s="559"/>
      <c r="U206" s="559"/>
      <c r="V206" s="559"/>
      <c r="W206" s="559"/>
      <c r="X206" s="559"/>
      <c r="Y206" s="559"/>
      <c r="Z206" s="559"/>
      <c r="AA206" s="559"/>
      <c r="AB206" s="559"/>
      <c r="AC206" s="559"/>
      <c r="AD206" s="559"/>
      <c r="AE206" s="559"/>
      <c r="AF206" s="559"/>
      <c r="AG206" s="559"/>
      <c r="AH206" s="559"/>
      <c r="AI206" s="559"/>
      <c r="AJ206" s="559"/>
    </row>
    <row r="207" spans="1:36" x14ac:dyDescent="0.2">
      <c r="A207" s="559"/>
      <c r="B207" s="559"/>
      <c r="C207" s="559"/>
      <c r="D207" s="559"/>
      <c r="E207" s="559"/>
      <c r="F207" s="559"/>
      <c r="G207" s="559"/>
      <c r="H207" s="559"/>
      <c r="I207" s="559"/>
      <c r="J207" s="559"/>
      <c r="K207" s="559"/>
      <c r="L207" s="559"/>
      <c r="M207" s="559"/>
      <c r="N207" s="559"/>
      <c r="O207" s="559"/>
      <c r="P207" s="559"/>
      <c r="Q207" s="559"/>
      <c r="R207" s="559"/>
      <c r="S207" s="559"/>
      <c r="T207" s="559"/>
      <c r="U207" s="559"/>
      <c r="V207" s="559"/>
      <c r="W207" s="559"/>
      <c r="X207" s="559"/>
      <c r="Y207" s="559"/>
      <c r="Z207" s="559"/>
      <c r="AA207" s="559"/>
      <c r="AB207" s="559"/>
      <c r="AC207" s="559"/>
      <c r="AD207" s="559"/>
      <c r="AE207" s="559"/>
      <c r="AF207" s="559"/>
      <c r="AG207" s="559"/>
      <c r="AH207" s="559"/>
      <c r="AI207" s="559"/>
      <c r="AJ207" s="559"/>
    </row>
    <row r="208" spans="1:36" x14ac:dyDescent="0.2">
      <c r="A208" s="559"/>
      <c r="B208" s="559"/>
      <c r="C208" s="559"/>
      <c r="D208" s="559"/>
      <c r="E208" s="559"/>
      <c r="F208" s="559"/>
      <c r="G208" s="559"/>
      <c r="H208" s="559"/>
      <c r="I208" s="559"/>
      <c r="J208" s="559"/>
      <c r="K208" s="559"/>
      <c r="L208" s="559"/>
      <c r="M208" s="559"/>
      <c r="N208" s="559"/>
      <c r="O208" s="559"/>
      <c r="P208" s="559"/>
      <c r="Q208" s="559"/>
      <c r="R208" s="559"/>
      <c r="S208" s="559"/>
      <c r="T208" s="559"/>
      <c r="U208" s="559"/>
      <c r="V208" s="559"/>
      <c r="W208" s="559"/>
      <c r="X208" s="559"/>
      <c r="Y208" s="559"/>
      <c r="Z208" s="559"/>
      <c r="AA208" s="559"/>
      <c r="AB208" s="559"/>
      <c r="AC208" s="559"/>
      <c r="AD208" s="559"/>
      <c r="AE208" s="559"/>
      <c r="AF208" s="559"/>
      <c r="AG208" s="559"/>
      <c r="AH208" s="559"/>
      <c r="AI208" s="559"/>
      <c r="AJ208" s="559"/>
    </row>
    <row r="209" spans="1:36" x14ac:dyDescent="0.2">
      <c r="A209" s="559"/>
      <c r="B209" s="559"/>
      <c r="C209" s="559"/>
      <c r="D209" s="559"/>
      <c r="E209" s="559"/>
      <c r="F209" s="559"/>
      <c r="G209" s="559"/>
      <c r="H209" s="559"/>
      <c r="I209" s="559"/>
      <c r="J209" s="559"/>
      <c r="K209" s="559"/>
      <c r="L209" s="559"/>
      <c r="M209" s="559"/>
      <c r="N209" s="559"/>
      <c r="O209" s="559"/>
      <c r="P209" s="559"/>
      <c r="Q209" s="559"/>
      <c r="R209" s="559"/>
      <c r="S209" s="559"/>
      <c r="T209" s="559"/>
      <c r="U209" s="559"/>
      <c r="V209" s="559"/>
      <c r="W209" s="559"/>
      <c r="X209" s="559"/>
      <c r="Y209" s="559"/>
      <c r="Z209" s="559"/>
      <c r="AA209" s="559"/>
      <c r="AB209" s="559"/>
      <c r="AC209" s="559"/>
      <c r="AD209" s="559"/>
      <c r="AE209" s="559"/>
      <c r="AF209" s="559"/>
      <c r="AG209" s="559"/>
      <c r="AH209" s="559"/>
      <c r="AI209" s="559"/>
      <c r="AJ209" s="559"/>
    </row>
    <row r="210" spans="1:36" x14ac:dyDescent="0.2">
      <c r="A210" s="559"/>
      <c r="B210" s="559"/>
      <c r="C210" s="559"/>
      <c r="D210" s="559"/>
      <c r="E210" s="559"/>
      <c r="F210" s="559"/>
      <c r="G210" s="559"/>
      <c r="H210" s="559"/>
      <c r="I210" s="559"/>
      <c r="J210" s="559"/>
      <c r="K210" s="559"/>
      <c r="L210" s="559"/>
      <c r="M210" s="559"/>
      <c r="N210" s="559"/>
      <c r="O210" s="559"/>
      <c r="P210" s="559"/>
      <c r="Q210" s="559"/>
      <c r="R210" s="559"/>
      <c r="S210" s="559"/>
      <c r="T210" s="559"/>
      <c r="U210" s="559"/>
      <c r="V210" s="559"/>
      <c r="W210" s="559"/>
      <c r="X210" s="559"/>
      <c r="Y210" s="559"/>
      <c r="Z210" s="559"/>
      <c r="AA210" s="559"/>
      <c r="AB210" s="559"/>
      <c r="AC210" s="559"/>
      <c r="AD210" s="559"/>
      <c r="AE210" s="559"/>
      <c r="AF210" s="559"/>
      <c r="AG210" s="559"/>
      <c r="AH210" s="559"/>
      <c r="AI210" s="559"/>
      <c r="AJ210" s="559"/>
    </row>
    <row r="211" spans="1:36" x14ac:dyDescent="0.2">
      <c r="A211" s="559"/>
      <c r="B211" s="559"/>
      <c r="C211" s="559"/>
      <c r="D211" s="559"/>
      <c r="E211" s="559"/>
      <c r="F211" s="559"/>
      <c r="G211" s="559"/>
      <c r="H211" s="559"/>
      <c r="I211" s="559"/>
      <c r="J211" s="559"/>
      <c r="K211" s="559"/>
      <c r="L211" s="559"/>
      <c r="M211" s="559"/>
      <c r="N211" s="559"/>
      <c r="O211" s="559"/>
      <c r="P211" s="559"/>
      <c r="Q211" s="559"/>
      <c r="R211" s="559"/>
      <c r="S211" s="559"/>
      <c r="T211" s="559"/>
      <c r="U211" s="559"/>
      <c r="V211" s="559"/>
      <c r="W211" s="559"/>
      <c r="X211" s="559"/>
      <c r="Y211" s="559"/>
      <c r="Z211" s="559"/>
      <c r="AA211" s="559"/>
      <c r="AB211" s="559"/>
      <c r="AC211" s="559"/>
      <c r="AD211" s="559"/>
      <c r="AE211" s="559"/>
      <c r="AF211" s="559"/>
      <c r="AG211" s="559"/>
      <c r="AH211" s="559"/>
      <c r="AI211" s="559"/>
      <c r="AJ211" s="559"/>
    </row>
    <row r="212" spans="1:36" x14ac:dyDescent="0.2">
      <c r="A212" s="559"/>
      <c r="B212" s="559"/>
      <c r="C212" s="559"/>
      <c r="D212" s="559"/>
      <c r="E212" s="559"/>
      <c r="F212" s="559"/>
      <c r="G212" s="559"/>
      <c r="H212" s="559"/>
      <c r="I212" s="559"/>
      <c r="J212" s="559"/>
      <c r="K212" s="559"/>
      <c r="L212" s="559"/>
      <c r="M212" s="559"/>
      <c r="N212" s="559"/>
      <c r="O212" s="559"/>
      <c r="P212" s="559"/>
      <c r="Q212" s="559"/>
      <c r="R212" s="559"/>
      <c r="S212" s="559"/>
      <c r="T212" s="559"/>
      <c r="U212" s="559"/>
      <c r="V212" s="559"/>
      <c r="W212" s="559"/>
      <c r="X212" s="559"/>
      <c r="Y212" s="559"/>
      <c r="Z212" s="559"/>
      <c r="AA212" s="559"/>
      <c r="AB212" s="559"/>
      <c r="AC212" s="559"/>
      <c r="AD212" s="559"/>
      <c r="AE212" s="559"/>
      <c r="AF212" s="559"/>
      <c r="AG212" s="559"/>
      <c r="AH212" s="559"/>
      <c r="AI212" s="559"/>
      <c r="AJ212" s="559"/>
    </row>
    <row r="213" spans="1:36" x14ac:dyDescent="0.2">
      <c r="A213" s="559"/>
      <c r="B213" s="559"/>
      <c r="C213" s="559"/>
      <c r="D213" s="559"/>
      <c r="E213" s="559"/>
      <c r="F213" s="559"/>
      <c r="G213" s="559"/>
      <c r="H213" s="559"/>
      <c r="I213" s="559"/>
      <c r="J213" s="559"/>
      <c r="K213" s="559"/>
      <c r="L213" s="559"/>
      <c r="M213" s="559"/>
      <c r="N213" s="559"/>
      <c r="O213" s="559"/>
      <c r="P213" s="559"/>
      <c r="Q213" s="559"/>
      <c r="R213" s="559"/>
      <c r="S213" s="559"/>
      <c r="T213" s="559"/>
      <c r="U213" s="559"/>
      <c r="V213" s="559"/>
      <c r="W213" s="559"/>
      <c r="X213" s="559"/>
      <c r="Y213" s="559"/>
      <c r="Z213" s="559"/>
      <c r="AA213" s="559"/>
      <c r="AB213" s="559"/>
      <c r="AC213" s="559"/>
      <c r="AD213" s="559"/>
      <c r="AE213" s="559"/>
      <c r="AF213" s="559"/>
      <c r="AG213" s="559"/>
      <c r="AH213" s="559"/>
      <c r="AI213" s="559"/>
      <c r="AJ213" s="559"/>
    </row>
    <row r="214" spans="1:36" x14ac:dyDescent="0.2">
      <c r="A214" s="559"/>
      <c r="B214" s="559"/>
      <c r="C214" s="559"/>
      <c r="D214" s="559"/>
      <c r="E214" s="559"/>
      <c r="F214" s="559"/>
      <c r="G214" s="559"/>
      <c r="H214" s="559"/>
      <c r="I214" s="559"/>
      <c r="J214" s="559"/>
      <c r="K214" s="559"/>
      <c r="L214" s="559"/>
      <c r="M214" s="559"/>
      <c r="N214" s="559"/>
      <c r="O214" s="559"/>
      <c r="P214" s="559"/>
      <c r="Q214" s="559"/>
      <c r="R214" s="559"/>
      <c r="S214" s="559"/>
      <c r="T214" s="559"/>
      <c r="U214" s="559"/>
      <c r="V214" s="559"/>
      <c r="W214" s="559"/>
      <c r="X214" s="559"/>
      <c r="Y214" s="559"/>
      <c r="Z214" s="559"/>
      <c r="AA214" s="559"/>
      <c r="AB214" s="559"/>
      <c r="AC214" s="559"/>
      <c r="AD214" s="559"/>
      <c r="AE214" s="559"/>
      <c r="AF214" s="559"/>
      <c r="AG214" s="559"/>
      <c r="AH214" s="559"/>
      <c r="AI214" s="559"/>
      <c r="AJ214" s="559"/>
    </row>
    <row r="215" spans="1:36" x14ac:dyDescent="0.2">
      <c r="A215" s="559"/>
      <c r="B215" s="559"/>
      <c r="C215" s="559"/>
      <c r="D215" s="559"/>
      <c r="E215" s="559"/>
      <c r="F215" s="559"/>
      <c r="G215" s="559"/>
      <c r="H215" s="559"/>
      <c r="I215" s="559"/>
      <c r="J215" s="559"/>
      <c r="K215" s="559"/>
      <c r="L215" s="559"/>
      <c r="M215" s="559"/>
      <c r="N215" s="559"/>
      <c r="O215" s="559"/>
      <c r="P215" s="559"/>
      <c r="Q215" s="559"/>
      <c r="R215" s="559"/>
      <c r="S215" s="559"/>
      <c r="T215" s="559"/>
      <c r="U215" s="559"/>
      <c r="V215" s="559"/>
      <c r="W215" s="559"/>
      <c r="X215" s="559"/>
      <c r="Y215" s="559"/>
      <c r="Z215" s="559"/>
      <c r="AA215" s="559"/>
      <c r="AB215" s="559"/>
      <c r="AC215" s="559"/>
      <c r="AD215" s="559"/>
      <c r="AE215" s="559"/>
      <c r="AF215" s="559"/>
      <c r="AG215" s="559"/>
      <c r="AH215" s="559"/>
      <c r="AI215" s="559"/>
      <c r="AJ215" s="559"/>
    </row>
    <row r="216" spans="1:36" x14ac:dyDescent="0.2">
      <c r="A216" s="559"/>
      <c r="B216" s="559"/>
      <c r="C216" s="559"/>
      <c r="D216" s="559"/>
      <c r="E216" s="559"/>
      <c r="F216" s="559"/>
      <c r="G216" s="559"/>
      <c r="H216" s="559"/>
      <c r="I216" s="559"/>
      <c r="J216" s="559"/>
      <c r="K216" s="559"/>
      <c r="L216" s="559"/>
      <c r="M216" s="559"/>
      <c r="N216" s="559"/>
      <c r="O216" s="559"/>
      <c r="P216" s="559"/>
      <c r="Q216" s="559"/>
      <c r="R216" s="559"/>
      <c r="S216" s="559"/>
      <c r="T216" s="559"/>
      <c r="U216" s="559"/>
      <c r="V216" s="559"/>
      <c r="W216" s="559"/>
      <c r="X216" s="559"/>
      <c r="Y216" s="559"/>
      <c r="Z216" s="559"/>
      <c r="AA216" s="559"/>
      <c r="AB216" s="559"/>
      <c r="AC216" s="559"/>
      <c r="AD216" s="559"/>
      <c r="AE216" s="559"/>
      <c r="AF216" s="559"/>
      <c r="AG216" s="559"/>
      <c r="AH216" s="559"/>
      <c r="AI216" s="559"/>
      <c r="AJ216" s="559"/>
    </row>
    <row r="217" spans="1:36" x14ac:dyDescent="0.2">
      <c r="A217" s="559"/>
      <c r="B217" s="559"/>
      <c r="C217" s="559"/>
      <c r="D217" s="559"/>
      <c r="E217" s="559"/>
      <c r="F217" s="559"/>
      <c r="G217" s="559"/>
      <c r="H217" s="559"/>
      <c r="I217" s="559"/>
      <c r="J217" s="559"/>
      <c r="K217" s="559"/>
      <c r="L217" s="559"/>
      <c r="M217" s="559"/>
      <c r="N217" s="559"/>
      <c r="O217" s="559"/>
      <c r="P217" s="559"/>
      <c r="Q217" s="559"/>
      <c r="R217" s="559"/>
      <c r="S217" s="559"/>
      <c r="T217" s="559"/>
      <c r="U217" s="559"/>
      <c r="V217" s="559"/>
      <c r="W217" s="559"/>
      <c r="X217" s="559"/>
      <c r="Y217" s="559"/>
      <c r="Z217" s="559"/>
      <c r="AA217" s="559"/>
      <c r="AB217" s="559"/>
      <c r="AC217" s="559"/>
      <c r="AD217" s="559"/>
      <c r="AE217" s="559"/>
      <c r="AF217" s="559"/>
      <c r="AG217" s="559"/>
      <c r="AH217" s="559"/>
      <c r="AI217" s="559"/>
      <c r="AJ217" s="559"/>
    </row>
    <row r="218" spans="1:36" x14ac:dyDescent="0.2">
      <c r="A218" s="559"/>
      <c r="B218" s="559"/>
      <c r="C218" s="559"/>
      <c r="D218" s="559"/>
      <c r="E218" s="559"/>
      <c r="F218" s="559"/>
      <c r="G218" s="559"/>
      <c r="H218" s="559"/>
      <c r="I218" s="559"/>
      <c r="J218" s="559"/>
      <c r="K218" s="559"/>
      <c r="L218" s="559"/>
      <c r="M218" s="559"/>
      <c r="N218" s="559"/>
      <c r="O218" s="559"/>
      <c r="P218" s="559"/>
      <c r="Q218" s="559"/>
      <c r="R218" s="559"/>
      <c r="S218" s="559"/>
      <c r="T218" s="559"/>
      <c r="U218" s="559"/>
      <c r="V218" s="559"/>
      <c r="W218" s="559"/>
      <c r="X218" s="559"/>
      <c r="Y218" s="559"/>
      <c r="Z218" s="559"/>
      <c r="AA218" s="559"/>
      <c r="AB218" s="559"/>
      <c r="AC218" s="559"/>
      <c r="AD218" s="559"/>
      <c r="AE218" s="559"/>
      <c r="AF218" s="559"/>
      <c r="AG218" s="559"/>
      <c r="AH218" s="559"/>
      <c r="AI218" s="559"/>
      <c r="AJ218" s="559"/>
    </row>
    <row r="219" spans="1:36" x14ac:dyDescent="0.2">
      <c r="A219" s="559"/>
      <c r="B219" s="559"/>
      <c r="C219" s="559"/>
      <c r="D219" s="559"/>
      <c r="E219" s="559"/>
      <c r="F219" s="559"/>
      <c r="G219" s="559"/>
      <c r="H219" s="559"/>
      <c r="I219" s="559"/>
      <c r="J219" s="559"/>
      <c r="K219" s="559"/>
      <c r="L219" s="559"/>
      <c r="M219" s="559"/>
      <c r="N219" s="559"/>
      <c r="O219" s="559"/>
      <c r="P219" s="559"/>
      <c r="Q219" s="559"/>
      <c r="R219" s="559"/>
      <c r="S219" s="559"/>
      <c r="T219" s="559"/>
      <c r="U219" s="559"/>
      <c r="V219" s="559"/>
      <c r="W219" s="559"/>
      <c r="X219" s="559"/>
      <c r="Y219" s="559"/>
      <c r="Z219" s="559"/>
      <c r="AA219" s="559"/>
      <c r="AB219" s="559"/>
      <c r="AC219" s="559"/>
      <c r="AD219" s="559"/>
      <c r="AE219" s="559"/>
      <c r="AF219" s="559"/>
      <c r="AG219" s="559"/>
      <c r="AH219" s="559"/>
      <c r="AI219" s="559"/>
      <c r="AJ219" s="559"/>
    </row>
    <row r="220" spans="1:36" x14ac:dyDescent="0.2">
      <c r="A220" s="559"/>
      <c r="B220" s="559"/>
      <c r="C220" s="559"/>
      <c r="D220" s="559"/>
      <c r="E220" s="559"/>
      <c r="F220" s="559"/>
      <c r="G220" s="559"/>
      <c r="H220" s="559"/>
      <c r="I220" s="559"/>
      <c r="J220" s="559"/>
      <c r="K220" s="559"/>
      <c r="L220" s="559"/>
      <c r="M220" s="559"/>
      <c r="N220" s="559"/>
      <c r="O220" s="559"/>
      <c r="P220" s="559"/>
      <c r="Q220" s="559"/>
      <c r="R220" s="559"/>
      <c r="S220" s="559"/>
      <c r="T220" s="559"/>
      <c r="U220" s="559"/>
      <c r="V220" s="559"/>
      <c r="W220" s="559"/>
      <c r="X220" s="559"/>
      <c r="Y220" s="559"/>
      <c r="Z220" s="559"/>
      <c r="AA220" s="559"/>
      <c r="AB220" s="559"/>
      <c r="AC220" s="559"/>
      <c r="AD220" s="559"/>
      <c r="AE220" s="559"/>
      <c r="AF220" s="559"/>
      <c r="AG220" s="559"/>
      <c r="AH220" s="559"/>
      <c r="AI220" s="559"/>
      <c r="AJ220" s="559"/>
    </row>
    <row r="221" spans="1:36" x14ac:dyDescent="0.2">
      <c r="A221" s="559"/>
      <c r="B221" s="559"/>
      <c r="C221" s="559"/>
      <c r="D221" s="559"/>
      <c r="E221" s="559"/>
      <c r="F221" s="559"/>
      <c r="G221" s="559"/>
      <c r="H221" s="559"/>
      <c r="I221" s="559"/>
      <c r="J221" s="559"/>
      <c r="K221" s="559"/>
      <c r="L221" s="559"/>
      <c r="M221" s="559"/>
      <c r="N221" s="559"/>
      <c r="O221" s="559"/>
      <c r="P221" s="559"/>
      <c r="Q221" s="559"/>
      <c r="R221" s="559"/>
      <c r="S221" s="559"/>
      <c r="T221" s="559"/>
      <c r="U221" s="559"/>
      <c r="V221" s="559"/>
      <c r="W221" s="559"/>
      <c r="X221" s="559"/>
      <c r="Y221" s="559"/>
      <c r="Z221" s="559"/>
      <c r="AA221" s="559"/>
      <c r="AB221" s="559"/>
      <c r="AC221" s="559"/>
      <c r="AD221" s="559"/>
      <c r="AE221" s="559"/>
      <c r="AF221" s="559"/>
      <c r="AG221" s="559"/>
      <c r="AH221" s="559"/>
      <c r="AI221" s="559"/>
      <c r="AJ221" s="559"/>
    </row>
    <row r="222" spans="1:36" x14ac:dyDescent="0.2">
      <c r="A222" s="559"/>
      <c r="B222" s="559"/>
      <c r="C222" s="559"/>
      <c r="D222" s="559"/>
      <c r="E222" s="559"/>
      <c r="F222" s="559"/>
      <c r="G222" s="559"/>
      <c r="H222" s="559"/>
      <c r="I222" s="559"/>
      <c r="J222" s="559"/>
      <c r="K222" s="559"/>
      <c r="L222" s="559"/>
      <c r="M222" s="559"/>
      <c r="N222" s="559"/>
      <c r="O222" s="559"/>
      <c r="P222" s="559"/>
      <c r="Q222" s="559"/>
      <c r="R222" s="559"/>
      <c r="S222" s="559"/>
      <c r="T222" s="559"/>
      <c r="U222" s="559"/>
      <c r="V222" s="559"/>
      <c r="W222" s="559"/>
      <c r="X222" s="559"/>
      <c r="Y222" s="559"/>
      <c r="Z222" s="559"/>
      <c r="AA222" s="559"/>
      <c r="AB222" s="559"/>
      <c r="AC222" s="559"/>
      <c r="AD222" s="559"/>
      <c r="AE222" s="559"/>
      <c r="AF222" s="559"/>
      <c r="AG222" s="559"/>
      <c r="AH222" s="559"/>
      <c r="AI222" s="559"/>
      <c r="AJ222" s="559"/>
    </row>
    <row r="223" spans="1:36" x14ac:dyDescent="0.2">
      <c r="A223" s="559"/>
      <c r="B223" s="559"/>
      <c r="C223" s="559"/>
      <c r="D223" s="559"/>
      <c r="E223" s="559"/>
      <c r="F223" s="559"/>
      <c r="G223" s="559"/>
      <c r="H223" s="559"/>
      <c r="I223" s="559"/>
      <c r="J223" s="559"/>
      <c r="K223" s="559"/>
      <c r="L223" s="559"/>
      <c r="M223" s="559"/>
      <c r="N223" s="559"/>
      <c r="O223" s="559"/>
      <c r="P223" s="559"/>
      <c r="Q223" s="559"/>
      <c r="R223" s="559"/>
      <c r="S223" s="559"/>
      <c r="T223" s="559"/>
      <c r="U223" s="559"/>
      <c r="V223" s="559"/>
      <c r="W223" s="559"/>
      <c r="X223" s="559"/>
      <c r="Y223" s="559"/>
      <c r="Z223" s="559"/>
      <c r="AA223" s="559"/>
      <c r="AB223" s="559"/>
      <c r="AC223" s="559"/>
      <c r="AD223" s="559"/>
      <c r="AE223" s="559"/>
      <c r="AF223" s="559"/>
      <c r="AG223" s="559"/>
      <c r="AH223" s="559"/>
      <c r="AI223" s="559"/>
      <c r="AJ223" s="559"/>
    </row>
    <row r="224" spans="1:36" x14ac:dyDescent="0.2">
      <c r="A224" s="559"/>
      <c r="B224" s="559"/>
      <c r="C224" s="559"/>
      <c r="D224" s="559"/>
      <c r="E224" s="559"/>
      <c r="F224" s="559"/>
      <c r="G224" s="559"/>
      <c r="H224" s="559"/>
      <c r="I224" s="559"/>
      <c r="J224" s="559"/>
      <c r="K224" s="559"/>
      <c r="L224" s="559"/>
      <c r="M224" s="559"/>
      <c r="N224" s="559"/>
      <c r="O224" s="559"/>
      <c r="P224" s="559"/>
      <c r="Q224" s="559"/>
      <c r="R224" s="559"/>
      <c r="S224" s="559"/>
      <c r="T224" s="559"/>
      <c r="U224" s="559"/>
      <c r="V224" s="559"/>
      <c r="W224" s="559"/>
      <c r="X224" s="559"/>
      <c r="Y224" s="559"/>
      <c r="Z224" s="559"/>
      <c r="AA224" s="559"/>
      <c r="AB224" s="559"/>
      <c r="AC224" s="559"/>
      <c r="AD224" s="559"/>
      <c r="AE224" s="559"/>
      <c r="AF224" s="559"/>
      <c r="AG224" s="559"/>
      <c r="AH224" s="559"/>
      <c r="AI224" s="559"/>
      <c r="AJ224" s="559"/>
    </row>
    <row r="225" spans="1:36" x14ac:dyDescent="0.2">
      <c r="A225" s="559"/>
      <c r="B225" s="559"/>
      <c r="C225" s="559"/>
      <c r="D225" s="559"/>
      <c r="E225" s="559"/>
      <c r="F225" s="559"/>
      <c r="G225" s="559"/>
      <c r="H225" s="559"/>
      <c r="I225" s="559"/>
      <c r="J225" s="559"/>
      <c r="K225" s="559"/>
      <c r="L225" s="559"/>
      <c r="M225" s="559"/>
      <c r="N225" s="559"/>
      <c r="O225" s="559"/>
      <c r="P225" s="559"/>
      <c r="Q225" s="559"/>
      <c r="R225" s="559"/>
      <c r="S225" s="559"/>
      <c r="T225" s="559"/>
      <c r="U225" s="559"/>
      <c r="V225" s="559"/>
      <c r="W225" s="559"/>
      <c r="X225" s="559"/>
      <c r="Y225" s="559"/>
      <c r="Z225" s="559"/>
      <c r="AA225" s="559"/>
      <c r="AB225" s="559"/>
      <c r="AC225" s="559"/>
      <c r="AD225" s="559"/>
      <c r="AE225" s="559"/>
      <c r="AF225" s="559"/>
      <c r="AG225" s="559"/>
      <c r="AH225" s="559"/>
      <c r="AI225" s="559"/>
      <c r="AJ225" s="559"/>
    </row>
  </sheetData>
  <sheetProtection algorithmName="SHA-512" hashValue="xNQ1Z3GTPGtFwfVd7TX35XAXPD0s7YvzEPG+s4p3lZ0TJK07ktQHs8PLYXhkSBBT4+fG9aZPAe/KlwJ6+fvjlA==" saltValue="BFN42aHiNtU6MjpGaQkn1w==" spinCount="100000" sheet="1" objects="1" scenarios="1"/>
  <mergeCells count="182">
    <mergeCell ref="A184:AH184"/>
    <mergeCell ref="A185:AH185"/>
    <mergeCell ref="A170:E170"/>
    <mergeCell ref="F170:K170"/>
    <mergeCell ref="L170:U170"/>
    <mergeCell ref="V170:Z170"/>
    <mergeCell ref="AA170:AB170"/>
    <mergeCell ref="A171:E171"/>
    <mergeCell ref="F171:K171"/>
    <mergeCell ref="L171:U171"/>
    <mergeCell ref="V171:Z171"/>
    <mergeCell ref="AA171:AB171"/>
    <mergeCell ref="A166:G166"/>
    <mergeCell ref="H166:K166"/>
    <mergeCell ref="L166:U166"/>
    <mergeCell ref="V166:Z166"/>
    <mergeCell ref="AA166:AB166"/>
    <mergeCell ref="A168:AI168"/>
    <mergeCell ref="A163:K163"/>
    <mergeCell ref="A165:G165"/>
    <mergeCell ref="H165:K165"/>
    <mergeCell ref="L165:U165"/>
    <mergeCell ref="V165:Z165"/>
    <mergeCell ref="AA165:AB165"/>
    <mergeCell ref="A154:G154"/>
    <mergeCell ref="H154:O154"/>
    <mergeCell ref="P154:U154"/>
    <mergeCell ref="V154:Y154"/>
    <mergeCell ref="Z154:AC154"/>
    <mergeCell ref="AD154:AE154"/>
    <mergeCell ref="AD152:AE152"/>
    <mergeCell ref="A153:G153"/>
    <mergeCell ref="H153:O153"/>
    <mergeCell ref="P153:U153"/>
    <mergeCell ref="V153:Y153"/>
    <mergeCell ref="Z153:AC153"/>
    <mergeCell ref="AD153:AE153"/>
    <mergeCell ref="A150:Z150"/>
    <mergeCell ref="A152:G152"/>
    <mergeCell ref="H152:O152"/>
    <mergeCell ref="P152:U152"/>
    <mergeCell ref="V152:Y152"/>
    <mergeCell ref="Z152:AC152"/>
    <mergeCell ref="A137:G137"/>
    <mergeCell ref="H137:O137"/>
    <mergeCell ref="P137:U137"/>
    <mergeCell ref="V137:Y137"/>
    <mergeCell ref="Z137:AC137"/>
    <mergeCell ref="AD137:AE137"/>
    <mergeCell ref="A136:G136"/>
    <mergeCell ref="H136:O136"/>
    <mergeCell ref="P136:U136"/>
    <mergeCell ref="V136:Y136"/>
    <mergeCell ref="Z136:AC136"/>
    <mergeCell ref="AD136:AE136"/>
    <mergeCell ref="A133:AJ133"/>
    <mergeCell ref="A135:G135"/>
    <mergeCell ref="H135:O135"/>
    <mergeCell ref="P135:U135"/>
    <mergeCell ref="V135:Y135"/>
    <mergeCell ref="Z135:AC135"/>
    <mergeCell ref="AD135:AE135"/>
    <mergeCell ref="A119:G119"/>
    <mergeCell ref="H119:M119"/>
    <mergeCell ref="N119:S119"/>
    <mergeCell ref="T119:Z119"/>
    <mergeCell ref="AA119:AC119"/>
    <mergeCell ref="AD119:AE119"/>
    <mergeCell ref="A118:G118"/>
    <mergeCell ref="H118:M118"/>
    <mergeCell ref="N118:S118"/>
    <mergeCell ref="T118:Z118"/>
    <mergeCell ref="AA118:AC118"/>
    <mergeCell ref="AD118:AE118"/>
    <mergeCell ref="A114:AJ114"/>
    <mergeCell ref="A117:G117"/>
    <mergeCell ref="H117:M117"/>
    <mergeCell ref="N117:S117"/>
    <mergeCell ref="T117:Z117"/>
    <mergeCell ref="AA117:AC117"/>
    <mergeCell ref="AD117:AE117"/>
    <mergeCell ref="A105:C105"/>
    <mergeCell ref="D105:K105"/>
    <mergeCell ref="L105:Q105"/>
    <mergeCell ref="R105:V105"/>
    <mergeCell ref="W105:AC105"/>
    <mergeCell ref="AD105:AG105"/>
    <mergeCell ref="A104:C104"/>
    <mergeCell ref="D104:K104"/>
    <mergeCell ref="L104:Q104"/>
    <mergeCell ref="R104:V104"/>
    <mergeCell ref="W104:AC104"/>
    <mergeCell ref="AD104:AG104"/>
    <mergeCell ref="A101:AJ101"/>
    <mergeCell ref="A103:C103"/>
    <mergeCell ref="D103:K103"/>
    <mergeCell ref="L103:Q103"/>
    <mergeCell ref="R103:V103"/>
    <mergeCell ref="W103:AC103"/>
    <mergeCell ref="AD103:AG103"/>
    <mergeCell ref="A91:AJ91"/>
    <mergeCell ref="B93:E93"/>
    <mergeCell ref="F93:J93"/>
    <mergeCell ref="K93:T93"/>
    <mergeCell ref="U93:Y93"/>
    <mergeCell ref="B94:E94"/>
    <mergeCell ref="F94:J94"/>
    <mergeCell ref="K94:T94"/>
    <mergeCell ref="U94:Y94"/>
    <mergeCell ref="A83:F83"/>
    <mergeCell ref="G83:O83"/>
    <mergeCell ref="P83:T83"/>
    <mergeCell ref="U83:Z83"/>
    <mergeCell ref="AA83:AB83"/>
    <mergeCell ref="AC83:AF83"/>
    <mergeCell ref="A80:AJ80"/>
    <mergeCell ref="A82:F82"/>
    <mergeCell ref="G82:O82"/>
    <mergeCell ref="P82:T82"/>
    <mergeCell ref="U82:Z82"/>
    <mergeCell ref="AA82:AB82"/>
    <mergeCell ref="AC82:AF82"/>
    <mergeCell ref="A70:C70"/>
    <mergeCell ref="D70:I70"/>
    <mergeCell ref="J70:N70"/>
    <mergeCell ref="O70:T70"/>
    <mergeCell ref="U70:W70"/>
    <mergeCell ref="X70:AA70"/>
    <mergeCell ref="A69:C69"/>
    <mergeCell ref="D69:I69"/>
    <mergeCell ref="J69:N69"/>
    <mergeCell ref="O69:T69"/>
    <mergeCell ref="U69:W69"/>
    <mergeCell ref="X69:AA69"/>
    <mergeCell ref="A66:AJ66"/>
    <mergeCell ref="A68:C68"/>
    <mergeCell ref="D68:I68"/>
    <mergeCell ref="J68:N68"/>
    <mergeCell ref="O68:T68"/>
    <mergeCell ref="U68:W68"/>
    <mergeCell ref="X68:AA68"/>
    <mergeCell ref="A58:D58"/>
    <mergeCell ref="E58:L58"/>
    <mergeCell ref="M58:R58"/>
    <mergeCell ref="S58:X58"/>
    <mergeCell ref="Y58:AD58"/>
    <mergeCell ref="A59:D59"/>
    <mergeCell ref="E59:L59"/>
    <mergeCell ref="M59:R59"/>
    <mergeCell ref="S59:X59"/>
    <mergeCell ref="Y59:AD59"/>
    <mergeCell ref="A46:B46"/>
    <mergeCell ref="C46:H46"/>
    <mergeCell ref="I46:P46"/>
    <mergeCell ref="Q46:W46"/>
    <mergeCell ref="X46:AC46"/>
    <mergeCell ref="A56:AJ56"/>
    <mergeCell ref="A43:AJ43"/>
    <mergeCell ref="A45:B45"/>
    <mergeCell ref="C45:H45"/>
    <mergeCell ref="I45:P45"/>
    <mergeCell ref="Q45:W45"/>
    <mergeCell ref="X45:AC45"/>
    <mergeCell ref="A27:B27"/>
    <mergeCell ref="C27:H27"/>
    <mergeCell ref="I27:P27"/>
    <mergeCell ref="Q27:W27"/>
    <mergeCell ref="X27:AC27"/>
    <mergeCell ref="A28:B28"/>
    <mergeCell ref="C28:H28"/>
    <mergeCell ref="I28:P28"/>
    <mergeCell ref="Q28:W28"/>
    <mergeCell ref="X28:AC28"/>
    <mergeCell ref="A1:AG1"/>
    <mergeCell ref="A22:AJ22"/>
    <mergeCell ref="A23:AJ23"/>
    <mergeCell ref="A24:AJ24"/>
    <mergeCell ref="A26:B26"/>
    <mergeCell ref="C26:H26"/>
    <mergeCell ref="I26:P26"/>
    <mergeCell ref="Q26:W26"/>
    <mergeCell ref="X26:AC2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AD509"/>
  <sheetViews>
    <sheetView workbookViewId="0">
      <selection activeCell="C5" sqref="C5:F10"/>
    </sheetView>
  </sheetViews>
  <sheetFormatPr defaultColWidth="25.85546875" defaultRowHeight="12.75" x14ac:dyDescent="0.2"/>
  <cols>
    <col min="1" max="1" width="3" style="1" customWidth="1"/>
    <col min="2" max="6" width="23.28515625" style="1" customWidth="1"/>
    <col min="7" max="7" width="2.7109375" style="1" customWidth="1"/>
    <col min="8" max="12" width="23.28515625" style="1" customWidth="1"/>
    <col min="13" max="13" width="3" style="1" customWidth="1"/>
    <col min="14" max="18" width="23.28515625" style="1" customWidth="1"/>
    <col min="19" max="19" width="2.85546875" style="1" customWidth="1"/>
    <col min="20" max="24" width="25.85546875" style="1"/>
    <col min="25" max="25" width="3.5703125" style="1" customWidth="1"/>
    <col min="26" max="16384" width="25.85546875" style="1"/>
  </cols>
  <sheetData>
    <row r="1" spans="2:30" x14ac:dyDescent="0.2">
      <c r="B1" s="13" t="s">
        <v>552</v>
      </c>
    </row>
    <row r="3" spans="2:30" x14ac:dyDescent="0.2">
      <c r="B3" s="968" t="s">
        <v>316</v>
      </c>
      <c r="C3" s="968"/>
      <c r="D3" s="968"/>
      <c r="E3" s="968"/>
      <c r="F3" s="968"/>
      <c r="H3" s="969" t="s">
        <v>317</v>
      </c>
      <c r="I3" s="969"/>
      <c r="J3" s="969"/>
      <c r="K3" s="969"/>
      <c r="L3" s="969"/>
      <c r="N3" s="969" t="s">
        <v>319</v>
      </c>
      <c r="O3" s="969"/>
      <c r="P3" s="969"/>
      <c r="Q3" s="969"/>
      <c r="R3" s="969"/>
      <c r="T3" s="967" t="s">
        <v>320</v>
      </c>
      <c r="U3" s="967"/>
      <c r="V3" s="967"/>
      <c r="W3" s="967"/>
      <c r="X3" s="967"/>
      <c r="Z3" s="967" t="s">
        <v>321</v>
      </c>
      <c r="AA3" s="967"/>
      <c r="AB3" s="967"/>
      <c r="AC3" s="967"/>
      <c r="AD3" s="967"/>
    </row>
    <row r="4" spans="2:30" s="13" customFormat="1" x14ac:dyDescent="0.2">
      <c r="B4" s="12" t="s">
        <v>322</v>
      </c>
      <c r="C4" s="12" t="s">
        <v>323</v>
      </c>
      <c r="D4" s="12" t="s">
        <v>324</v>
      </c>
      <c r="E4" s="12" t="s">
        <v>325</v>
      </c>
      <c r="F4" s="12" t="s">
        <v>326</v>
      </c>
      <c r="H4" s="12" t="s">
        <v>322</v>
      </c>
      <c r="I4" s="12" t="s">
        <v>323</v>
      </c>
      <c r="J4" s="12" t="s">
        <v>324</v>
      </c>
      <c r="K4" s="12" t="s">
        <v>325</v>
      </c>
      <c r="L4" s="12" t="s">
        <v>326</v>
      </c>
      <c r="N4" s="12" t="s">
        <v>331</v>
      </c>
      <c r="O4" s="12" t="s">
        <v>330</v>
      </c>
      <c r="P4" s="12" t="s">
        <v>329</v>
      </c>
      <c r="Q4" s="12" t="s">
        <v>328</v>
      </c>
      <c r="R4" s="12" t="s">
        <v>327</v>
      </c>
      <c r="T4" s="12" t="s">
        <v>322</v>
      </c>
      <c r="U4" s="12" t="s">
        <v>323</v>
      </c>
      <c r="V4" s="12" t="s">
        <v>324</v>
      </c>
      <c r="W4" s="12" t="s">
        <v>325</v>
      </c>
      <c r="X4" s="12" t="s">
        <v>326</v>
      </c>
      <c r="Z4" s="12" t="s">
        <v>331</v>
      </c>
      <c r="AA4" s="12" t="s">
        <v>330</v>
      </c>
      <c r="AB4" s="12" t="s">
        <v>329</v>
      </c>
      <c r="AC4" s="12" t="s">
        <v>328</v>
      </c>
      <c r="AD4" s="12" t="s">
        <v>327</v>
      </c>
    </row>
    <row r="5" spans="2:30" x14ac:dyDescent="0.2">
      <c r="B5" s="6">
        <v>55</v>
      </c>
      <c r="C5" s="6">
        <v>13</v>
      </c>
      <c r="D5" s="6">
        <v>14</v>
      </c>
      <c r="E5" s="6">
        <v>23</v>
      </c>
      <c r="F5" s="6">
        <v>5</v>
      </c>
      <c r="H5" s="6">
        <v>1</v>
      </c>
      <c r="I5" s="7">
        <v>0</v>
      </c>
      <c r="J5" s="7">
        <v>0</v>
      </c>
      <c r="K5" s="7">
        <v>0</v>
      </c>
      <c r="L5" s="7">
        <v>1</v>
      </c>
      <c r="N5" s="6">
        <v>1</v>
      </c>
      <c r="O5" s="6">
        <f t="shared" ref="O5:R20" si="0">I5*1.5</f>
        <v>0</v>
      </c>
      <c r="P5" s="6">
        <f t="shared" si="0"/>
        <v>0</v>
      </c>
      <c r="Q5" s="6">
        <f t="shared" si="0"/>
        <v>0</v>
      </c>
      <c r="R5" s="6">
        <f t="shared" si="0"/>
        <v>1.5</v>
      </c>
      <c r="T5" s="9">
        <v>1</v>
      </c>
      <c r="U5" s="8">
        <v>0</v>
      </c>
      <c r="V5" s="8">
        <v>0</v>
      </c>
      <c r="W5" s="8">
        <v>0</v>
      </c>
      <c r="X5" s="8">
        <v>1</v>
      </c>
      <c r="Z5" s="9">
        <v>1</v>
      </c>
      <c r="AA5" s="8">
        <v>0</v>
      </c>
      <c r="AB5" s="8">
        <v>0</v>
      </c>
      <c r="AC5" s="8">
        <v>0</v>
      </c>
      <c r="AD5" s="8">
        <v>1.5</v>
      </c>
    </row>
    <row r="6" spans="2:30" x14ac:dyDescent="0.2">
      <c r="B6" s="6">
        <v>56</v>
      </c>
      <c r="C6" s="6">
        <v>13</v>
      </c>
      <c r="D6" s="6">
        <v>15</v>
      </c>
      <c r="E6" s="6">
        <v>23</v>
      </c>
      <c r="F6" s="6">
        <v>5</v>
      </c>
      <c r="H6" s="6">
        <v>2</v>
      </c>
      <c r="I6" s="7">
        <v>0</v>
      </c>
      <c r="J6" s="7">
        <v>0</v>
      </c>
      <c r="K6" s="7">
        <v>1</v>
      </c>
      <c r="L6" s="7">
        <v>1</v>
      </c>
      <c r="N6" s="6">
        <v>2</v>
      </c>
      <c r="O6" s="6">
        <f t="shared" si="0"/>
        <v>0</v>
      </c>
      <c r="P6" s="6">
        <f t="shared" si="0"/>
        <v>0</v>
      </c>
      <c r="Q6" s="6">
        <f t="shared" si="0"/>
        <v>1.5</v>
      </c>
      <c r="R6" s="6">
        <f t="shared" si="0"/>
        <v>1.5</v>
      </c>
      <c r="T6" s="9">
        <v>2</v>
      </c>
      <c r="U6" s="8">
        <v>0</v>
      </c>
      <c r="V6" s="8">
        <v>0</v>
      </c>
      <c r="W6" s="8">
        <v>1</v>
      </c>
      <c r="X6" s="8">
        <v>1</v>
      </c>
      <c r="Z6" s="9">
        <v>2</v>
      </c>
      <c r="AA6" s="8">
        <v>0</v>
      </c>
      <c r="AB6" s="8">
        <v>0</v>
      </c>
      <c r="AC6" s="8">
        <v>1.5</v>
      </c>
      <c r="AD6" s="8">
        <v>1.5</v>
      </c>
    </row>
    <row r="7" spans="2:30" x14ac:dyDescent="0.2">
      <c r="B7" s="6">
        <v>61</v>
      </c>
      <c r="C7" s="6">
        <v>14</v>
      </c>
      <c r="D7" s="6">
        <v>16</v>
      </c>
      <c r="E7" s="6">
        <v>26</v>
      </c>
      <c r="F7" s="6">
        <v>5</v>
      </c>
      <c r="H7" s="6">
        <v>3</v>
      </c>
      <c r="I7" s="7">
        <v>0</v>
      </c>
      <c r="J7" s="7">
        <v>1</v>
      </c>
      <c r="K7" s="7">
        <v>1</v>
      </c>
      <c r="L7" s="7">
        <v>1</v>
      </c>
      <c r="N7" s="6">
        <v>3</v>
      </c>
      <c r="O7" s="6">
        <f t="shared" si="0"/>
        <v>0</v>
      </c>
      <c r="P7" s="6">
        <f t="shared" si="0"/>
        <v>1.5</v>
      </c>
      <c r="Q7" s="6">
        <f t="shared" si="0"/>
        <v>1.5</v>
      </c>
      <c r="R7" s="6">
        <f t="shared" si="0"/>
        <v>1.5</v>
      </c>
      <c r="T7" s="9">
        <v>3</v>
      </c>
      <c r="U7" s="8">
        <v>0</v>
      </c>
      <c r="V7" s="8">
        <v>1</v>
      </c>
      <c r="W7" s="8">
        <v>1</v>
      </c>
      <c r="X7" s="8">
        <v>1</v>
      </c>
      <c r="Z7" s="9">
        <v>3</v>
      </c>
      <c r="AA7" s="8">
        <v>0</v>
      </c>
      <c r="AB7" s="8">
        <v>1.5</v>
      </c>
      <c r="AC7" s="8">
        <v>1.5</v>
      </c>
      <c r="AD7" s="8">
        <v>1.5</v>
      </c>
    </row>
    <row r="8" spans="2:30" x14ac:dyDescent="0.2">
      <c r="B8" s="6">
        <v>66</v>
      </c>
      <c r="C8" s="6">
        <v>16</v>
      </c>
      <c r="D8" s="6">
        <v>17</v>
      </c>
      <c r="E8" s="6">
        <v>28</v>
      </c>
      <c r="F8" s="6">
        <v>5</v>
      </c>
      <c r="H8" s="6">
        <v>4</v>
      </c>
      <c r="I8" s="7">
        <v>1</v>
      </c>
      <c r="J8" s="7">
        <v>1</v>
      </c>
      <c r="K8" s="7">
        <v>1</v>
      </c>
      <c r="L8" s="7">
        <v>1</v>
      </c>
      <c r="N8" s="6">
        <v>4</v>
      </c>
      <c r="O8" s="6">
        <f t="shared" si="0"/>
        <v>1.5</v>
      </c>
      <c r="P8" s="6">
        <f t="shared" si="0"/>
        <v>1.5</v>
      </c>
      <c r="Q8" s="6">
        <f t="shared" si="0"/>
        <v>1.5</v>
      </c>
      <c r="R8" s="6">
        <f t="shared" si="0"/>
        <v>1.5</v>
      </c>
      <c r="T8" s="9">
        <v>4</v>
      </c>
      <c r="U8" s="8">
        <v>1</v>
      </c>
      <c r="V8" s="8">
        <v>1</v>
      </c>
      <c r="W8" s="8">
        <v>1</v>
      </c>
      <c r="X8" s="8">
        <v>1</v>
      </c>
      <c r="Z8" s="9">
        <v>4</v>
      </c>
      <c r="AA8" s="8">
        <v>1.5</v>
      </c>
      <c r="AB8" s="8">
        <v>1.5</v>
      </c>
      <c r="AC8" s="8">
        <v>1.5</v>
      </c>
      <c r="AD8" s="8">
        <v>1.5</v>
      </c>
    </row>
    <row r="9" spans="2:30" x14ac:dyDescent="0.2">
      <c r="B9" s="6">
        <v>71</v>
      </c>
      <c r="C9" s="6">
        <v>17</v>
      </c>
      <c r="D9" s="6">
        <v>18</v>
      </c>
      <c r="E9" s="6">
        <v>31</v>
      </c>
      <c r="F9" s="6">
        <v>5</v>
      </c>
      <c r="H9" s="6">
        <v>5</v>
      </c>
      <c r="I9" s="7">
        <v>1</v>
      </c>
      <c r="J9" s="7">
        <v>1</v>
      </c>
      <c r="K9" s="7">
        <v>2</v>
      </c>
      <c r="L9" s="7">
        <v>1</v>
      </c>
      <c r="N9" s="6">
        <v>5</v>
      </c>
      <c r="O9" s="6">
        <f t="shared" si="0"/>
        <v>1.5</v>
      </c>
      <c r="P9" s="6">
        <f t="shared" si="0"/>
        <v>1.5</v>
      </c>
      <c r="Q9" s="6">
        <f t="shared" si="0"/>
        <v>3</v>
      </c>
      <c r="R9" s="6">
        <f t="shared" si="0"/>
        <v>1.5</v>
      </c>
      <c r="T9" s="9">
        <v>5</v>
      </c>
      <c r="U9" s="8">
        <v>1</v>
      </c>
      <c r="V9" s="8">
        <v>1</v>
      </c>
      <c r="W9" s="8">
        <v>2</v>
      </c>
      <c r="X9" s="8">
        <v>1</v>
      </c>
      <c r="Z9" s="9">
        <v>5</v>
      </c>
      <c r="AA9" s="8">
        <v>1.5</v>
      </c>
      <c r="AB9" s="8">
        <v>1.5</v>
      </c>
      <c r="AC9" s="8">
        <v>3</v>
      </c>
      <c r="AD9" s="8">
        <v>1.5</v>
      </c>
    </row>
    <row r="10" spans="2:30" x14ac:dyDescent="0.2">
      <c r="B10" s="6">
        <v>76</v>
      </c>
      <c r="C10" s="6">
        <v>18</v>
      </c>
      <c r="D10" s="6">
        <v>19</v>
      </c>
      <c r="E10" s="6">
        <v>34</v>
      </c>
      <c r="F10" s="6">
        <v>5</v>
      </c>
      <c r="H10" s="6">
        <v>6</v>
      </c>
      <c r="I10" s="7">
        <v>1</v>
      </c>
      <c r="J10" s="7">
        <v>2</v>
      </c>
      <c r="K10" s="7">
        <v>2</v>
      </c>
      <c r="L10" s="7">
        <v>1</v>
      </c>
      <c r="N10" s="6">
        <v>6</v>
      </c>
      <c r="O10" s="6">
        <f t="shared" si="0"/>
        <v>1.5</v>
      </c>
      <c r="P10" s="6">
        <f t="shared" si="0"/>
        <v>3</v>
      </c>
      <c r="Q10" s="6">
        <f t="shared" si="0"/>
        <v>3</v>
      </c>
      <c r="R10" s="6">
        <f t="shared" si="0"/>
        <v>1.5</v>
      </c>
      <c r="T10" s="9">
        <v>6</v>
      </c>
      <c r="U10" s="8">
        <v>1</v>
      </c>
      <c r="V10" s="8">
        <v>2</v>
      </c>
      <c r="W10" s="8">
        <v>2</v>
      </c>
      <c r="X10" s="8">
        <v>1</v>
      </c>
      <c r="Z10" s="9">
        <v>6</v>
      </c>
      <c r="AA10" s="8">
        <v>1.5</v>
      </c>
      <c r="AB10" s="8">
        <v>3</v>
      </c>
      <c r="AC10" s="8">
        <v>3</v>
      </c>
      <c r="AD10" s="8">
        <v>1.5</v>
      </c>
    </row>
    <row r="11" spans="2:30" x14ac:dyDescent="0.2">
      <c r="H11" s="6">
        <v>7</v>
      </c>
      <c r="I11" s="7">
        <v>1</v>
      </c>
      <c r="J11" s="7">
        <v>2</v>
      </c>
      <c r="K11" s="7">
        <v>3</v>
      </c>
      <c r="L11" s="7">
        <v>1</v>
      </c>
      <c r="N11" s="6">
        <v>7</v>
      </c>
      <c r="O11" s="6">
        <f t="shared" si="0"/>
        <v>1.5</v>
      </c>
      <c r="P11" s="6">
        <f t="shared" si="0"/>
        <v>3</v>
      </c>
      <c r="Q11" s="6">
        <f t="shared" si="0"/>
        <v>4.5</v>
      </c>
      <c r="R11" s="6">
        <f t="shared" si="0"/>
        <v>1.5</v>
      </c>
      <c r="T11" s="9">
        <v>7</v>
      </c>
      <c r="U11" s="8">
        <v>1</v>
      </c>
      <c r="V11" s="8">
        <v>2</v>
      </c>
      <c r="W11" s="8">
        <v>3</v>
      </c>
      <c r="X11" s="8">
        <v>1</v>
      </c>
      <c r="Z11" s="9">
        <v>7</v>
      </c>
      <c r="AA11" s="8">
        <v>1.5</v>
      </c>
      <c r="AB11" s="8">
        <v>3</v>
      </c>
      <c r="AC11" s="8">
        <v>4.5</v>
      </c>
      <c r="AD11" s="8">
        <v>1.5</v>
      </c>
    </row>
    <row r="12" spans="2:30" x14ac:dyDescent="0.2">
      <c r="H12" s="6">
        <v>8</v>
      </c>
      <c r="I12" s="7">
        <v>1</v>
      </c>
      <c r="J12" s="7">
        <v>2</v>
      </c>
      <c r="K12" s="7">
        <v>3</v>
      </c>
      <c r="L12" s="7">
        <v>2</v>
      </c>
      <c r="N12" s="6">
        <v>8</v>
      </c>
      <c r="O12" s="6">
        <f t="shared" si="0"/>
        <v>1.5</v>
      </c>
      <c r="P12" s="6">
        <f t="shared" si="0"/>
        <v>3</v>
      </c>
      <c r="Q12" s="6">
        <f t="shared" si="0"/>
        <v>4.5</v>
      </c>
      <c r="R12" s="6">
        <f t="shared" si="0"/>
        <v>3</v>
      </c>
      <c r="T12" s="9">
        <v>8</v>
      </c>
      <c r="U12" s="8">
        <v>1</v>
      </c>
      <c r="V12" s="8">
        <v>2</v>
      </c>
      <c r="W12" s="8">
        <v>3</v>
      </c>
      <c r="X12" s="8">
        <v>2</v>
      </c>
      <c r="Z12" s="9">
        <v>8</v>
      </c>
      <c r="AA12" s="8">
        <v>1.5</v>
      </c>
      <c r="AB12" s="8">
        <v>3</v>
      </c>
      <c r="AC12" s="8">
        <v>4.5</v>
      </c>
      <c r="AD12" s="8">
        <v>3</v>
      </c>
    </row>
    <row r="13" spans="2:30" x14ac:dyDescent="0.2">
      <c r="B13" s="968" t="s">
        <v>318</v>
      </c>
      <c r="C13" s="968"/>
      <c r="D13" s="968"/>
      <c r="E13" s="968"/>
      <c r="F13" s="968"/>
      <c r="H13" s="6">
        <v>9</v>
      </c>
      <c r="I13" s="7">
        <v>1</v>
      </c>
      <c r="J13" s="7">
        <v>2</v>
      </c>
      <c r="K13" s="7">
        <v>4</v>
      </c>
      <c r="L13" s="7">
        <v>2</v>
      </c>
      <c r="N13" s="6">
        <v>9</v>
      </c>
      <c r="O13" s="6">
        <f t="shared" si="0"/>
        <v>1.5</v>
      </c>
      <c r="P13" s="6">
        <f t="shared" si="0"/>
        <v>3</v>
      </c>
      <c r="Q13" s="6">
        <f t="shared" si="0"/>
        <v>6</v>
      </c>
      <c r="R13" s="6">
        <f t="shared" si="0"/>
        <v>3</v>
      </c>
      <c r="T13" s="9">
        <v>9</v>
      </c>
      <c r="U13" s="8">
        <v>1</v>
      </c>
      <c r="V13" s="8">
        <v>2</v>
      </c>
      <c r="W13" s="8">
        <v>4</v>
      </c>
      <c r="X13" s="8">
        <v>2</v>
      </c>
      <c r="Z13" s="9">
        <v>9</v>
      </c>
      <c r="AA13" s="8">
        <v>1.5</v>
      </c>
      <c r="AB13" s="8">
        <v>3</v>
      </c>
      <c r="AC13" s="8">
        <v>6</v>
      </c>
      <c r="AD13" s="8">
        <v>3</v>
      </c>
    </row>
    <row r="14" spans="2:30" x14ac:dyDescent="0.2">
      <c r="B14" s="12" t="s">
        <v>331</v>
      </c>
      <c r="C14" s="12" t="s">
        <v>330</v>
      </c>
      <c r="D14" s="12" t="s">
        <v>329</v>
      </c>
      <c r="E14" s="12" t="s">
        <v>328</v>
      </c>
      <c r="F14" s="12" t="s">
        <v>327</v>
      </c>
      <c r="H14" s="6">
        <v>10</v>
      </c>
      <c r="I14" s="7">
        <v>2</v>
      </c>
      <c r="J14" s="7">
        <v>2</v>
      </c>
      <c r="K14" s="7">
        <v>4</v>
      </c>
      <c r="L14" s="7">
        <v>2</v>
      </c>
      <c r="N14" s="6">
        <v>10</v>
      </c>
      <c r="O14" s="6">
        <f t="shared" si="0"/>
        <v>3</v>
      </c>
      <c r="P14" s="6">
        <f t="shared" si="0"/>
        <v>3</v>
      </c>
      <c r="Q14" s="6">
        <f t="shared" si="0"/>
        <v>6</v>
      </c>
      <c r="R14" s="6">
        <f t="shared" si="0"/>
        <v>3</v>
      </c>
      <c r="T14" s="9">
        <v>10</v>
      </c>
      <c r="U14" s="8">
        <v>2</v>
      </c>
      <c r="V14" s="8">
        <v>2</v>
      </c>
      <c r="W14" s="8">
        <v>4</v>
      </c>
      <c r="X14" s="8">
        <v>2</v>
      </c>
      <c r="Z14" s="9">
        <v>10</v>
      </c>
      <c r="AA14" s="8">
        <v>3</v>
      </c>
      <c r="AB14" s="8">
        <v>3</v>
      </c>
      <c r="AC14" s="8">
        <v>6</v>
      </c>
      <c r="AD14" s="8">
        <v>3</v>
      </c>
    </row>
    <row r="15" spans="2:30" x14ac:dyDescent="0.2">
      <c r="B15" s="6">
        <v>55</v>
      </c>
      <c r="C15" s="6">
        <f>C5*1.5</f>
        <v>19.5</v>
      </c>
      <c r="D15" s="6">
        <f>D5*1.5</f>
        <v>21</v>
      </c>
      <c r="E15" s="6">
        <f>E5*1.5</f>
        <v>34.5</v>
      </c>
      <c r="F15" s="6">
        <f>F5*1.5</f>
        <v>7.5</v>
      </c>
      <c r="H15" s="6">
        <v>11</v>
      </c>
      <c r="I15" s="7">
        <v>2</v>
      </c>
      <c r="J15" s="7">
        <v>3</v>
      </c>
      <c r="K15" s="7">
        <v>4</v>
      </c>
      <c r="L15" s="7">
        <v>2</v>
      </c>
      <c r="N15" s="6">
        <v>11</v>
      </c>
      <c r="O15" s="6">
        <f t="shared" si="0"/>
        <v>3</v>
      </c>
      <c r="P15" s="6">
        <f t="shared" si="0"/>
        <v>4.5</v>
      </c>
      <c r="Q15" s="6">
        <f t="shared" si="0"/>
        <v>6</v>
      </c>
      <c r="R15" s="6">
        <f t="shared" si="0"/>
        <v>3</v>
      </c>
      <c r="T15" s="9">
        <v>11</v>
      </c>
      <c r="U15" s="8">
        <v>2</v>
      </c>
      <c r="V15" s="8">
        <v>3</v>
      </c>
      <c r="W15" s="8">
        <v>4</v>
      </c>
      <c r="X15" s="8">
        <v>2</v>
      </c>
      <c r="Z15" s="9">
        <v>11</v>
      </c>
      <c r="AA15" s="8">
        <v>3</v>
      </c>
      <c r="AB15" s="8">
        <v>4.5</v>
      </c>
      <c r="AC15" s="8">
        <v>6</v>
      </c>
      <c r="AD15" s="8">
        <v>3</v>
      </c>
    </row>
    <row r="16" spans="2:30" x14ac:dyDescent="0.2">
      <c r="B16" s="6">
        <v>56</v>
      </c>
      <c r="C16" s="6">
        <f t="shared" ref="C16:F20" si="1">C6*1.5</f>
        <v>19.5</v>
      </c>
      <c r="D16" s="6">
        <f t="shared" si="1"/>
        <v>22.5</v>
      </c>
      <c r="E16" s="6">
        <f t="shared" si="1"/>
        <v>34.5</v>
      </c>
      <c r="F16" s="6">
        <f t="shared" si="1"/>
        <v>7.5</v>
      </c>
      <c r="H16" s="6">
        <v>12</v>
      </c>
      <c r="I16" s="7">
        <v>2</v>
      </c>
      <c r="J16" s="7">
        <v>3</v>
      </c>
      <c r="K16" s="7">
        <v>5</v>
      </c>
      <c r="L16" s="7">
        <v>2</v>
      </c>
      <c r="N16" s="6">
        <v>12</v>
      </c>
      <c r="O16" s="6">
        <f t="shared" si="0"/>
        <v>3</v>
      </c>
      <c r="P16" s="6">
        <f t="shared" si="0"/>
        <v>4.5</v>
      </c>
      <c r="Q16" s="6">
        <f t="shared" si="0"/>
        <v>7.5</v>
      </c>
      <c r="R16" s="6">
        <f t="shared" si="0"/>
        <v>3</v>
      </c>
      <c r="T16" s="9">
        <v>12</v>
      </c>
      <c r="U16" s="8">
        <v>2</v>
      </c>
      <c r="V16" s="8">
        <v>3</v>
      </c>
      <c r="W16" s="8">
        <v>5</v>
      </c>
      <c r="X16" s="8">
        <v>2</v>
      </c>
      <c r="Z16" s="9">
        <v>12</v>
      </c>
      <c r="AA16" s="8">
        <v>3</v>
      </c>
      <c r="AB16" s="8">
        <v>4.5</v>
      </c>
      <c r="AC16" s="8">
        <v>7.5</v>
      </c>
      <c r="AD16" s="8">
        <v>3</v>
      </c>
    </row>
    <row r="17" spans="2:30" x14ac:dyDescent="0.2">
      <c r="B17" s="6">
        <v>61</v>
      </c>
      <c r="C17" s="6">
        <f t="shared" si="1"/>
        <v>21</v>
      </c>
      <c r="D17" s="6">
        <f t="shared" si="1"/>
        <v>24</v>
      </c>
      <c r="E17" s="6">
        <f t="shared" si="1"/>
        <v>39</v>
      </c>
      <c r="F17" s="6">
        <f t="shared" si="1"/>
        <v>7.5</v>
      </c>
      <c r="H17" s="6">
        <v>13</v>
      </c>
      <c r="I17" s="7">
        <v>2</v>
      </c>
      <c r="J17" s="7">
        <v>3</v>
      </c>
      <c r="K17" s="7">
        <v>5</v>
      </c>
      <c r="L17" s="7">
        <v>3</v>
      </c>
      <c r="N17" s="6">
        <v>13</v>
      </c>
      <c r="O17" s="6">
        <f t="shared" si="0"/>
        <v>3</v>
      </c>
      <c r="P17" s="6">
        <f t="shared" si="0"/>
        <v>4.5</v>
      </c>
      <c r="Q17" s="6">
        <f t="shared" si="0"/>
        <v>7.5</v>
      </c>
      <c r="R17" s="6">
        <f t="shared" si="0"/>
        <v>4.5</v>
      </c>
      <c r="T17" s="9">
        <v>13</v>
      </c>
      <c r="U17" s="8">
        <v>2</v>
      </c>
      <c r="V17" s="8">
        <v>3</v>
      </c>
      <c r="W17" s="8">
        <v>5</v>
      </c>
      <c r="X17" s="8">
        <v>3</v>
      </c>
      <c r="Z17" s="9">
        <v>13</v>
      </c>
      <c r="AA17" s="8">
        <v>3</v>
      </c>
      <c r="AB17" s="8">
        <v>4.5</v>
      </c>
      <c r="AC17" s="8">
        <v>7.5</v>
      </c>
      <c r="AD17" s="8">
        <v>4.5</v>
      </c>
    </row>
    <row r="18" spans="2:30" x14ac:dyDescent="0.2">
      <c r="B18" s="6">
        <v>66</v>
      </c>
      <c r="C18" s="6">
        <f t="shared" si="1"/>
        <v>24</v>
      </c>
      <c r="D18" s="6">
        <f t="shared" si="1"/>
        <v>25.5</v>
      </c>
      <c r="E18" s="6">
        <f t="shared" si="1"/>
        <v>42</v>
      </c>
      <c r="F18" s="6">
        <f t="shared" si="1"/>
        <v>7.5</v>
      </c>
      <c r="H18" s="6">
        <v>14</v>
      </c>
      <c r="I18" s="7">
        <v>2</v>
      </c>
      <c r="J18" s="7">
        <v>4</v>
      </c>
      <c r="K18" s="7">
        <v>5</v>
      </c>
      <c r="L18" s="7">
        <v>3</v>
      </c>
      <c r="N18" s="6">
        <v>14</v>
      </c>
      <c r="O18" s="6">
        <f t="shared" si="0"/>
        <v>3</v>
      </c>
      <c r="P18" s="6">
        <f t="shared" si="0"/>
        <v>6</v>
      </c>
      <c r="Q18" s="6">
        <f t="shared" si="0"/>
        <v>7.5</v>
      </c>
      <c r="R18" s="6">
        <f t="shared" si="0"/>
        <v>4.5</v>
      </c>
      <c r="T18" s="9">
        <v>14</v>
      </c>
      <c r="U18" s="8">
        <v>2</v>
      </c>
      <c r="V18" s="8">
        <v>4</v>
      </c>
      <c r="W18" s="8">
        <v>5</v>
      </c>
      <c r="X18" s="8">
        <v>3</v>
      </c>
      <c r="Z18" s="9">
        <v>14</v>
      </c>
      <c r="AA18" s="8">
        <v>3</v>
      </c>
      <c r="AB18" s="8">
        <v>6</v>
      </c>
      <c r="AC18" s="8">
        <v>7.5</v>
      </c>
      <c r="AD18" s="8">
        <v>4.5</v>
      </c>
    </row>
    <row r="19" spans="2:30" x14ac:dyDescent="0.2">
      <c r="B19" s="6">
        <v>71</v>
      </c>
      <c r="C19" s="6">
        <f t="shared" si="1"/>
        <v>25.5</v>
      </c>
      <c r="D19" s="6">
        <f t="shared" si="1"/>
        <v>27</v>
      </c>
      <c r="E19" s="6">
        <f t="shared" si="1"/>
        <v>46.5</v>
      </c>
      <c r="F19" s="6">
        <f t="shared" si="1"/>
        <v>7.5</v>
      </c>
      <c r="H19" s="6">
        <v>15</v>
      </c>
      <c r="I19" s="7">
        <v>2</v>
      </c>
      <c r="J19" s="7">
        <v>4</v>
      </c>
      <c r="K19" s="7">
        <v>6</v>
      </c>
      <c r="L19" s="7">
        <v>3</v>
      </c>
      <c r="N19" s="6">
        <v>15</v>
      </c>
      <c r="O19" s="6">
        <f t="shared" si="0"/>
        <v>3</v>
      </c>
      <c r="P19" s="6">
        <f t="shared" si="0"/>
        <v>6</v>
      </c>
      <c r="Q19" s="6">
        <f t="shared" si="0"/>
        <v>9</v>
      </c>
      <c r="R19" s="6">
        <f t="shared" si="0"/>
        <v>4.5</v>
      </c>
      <c r="T19" s="9">
        <v>15</v>
      </c>
      <c r="U19" s="8">
        <v>2</v>
      </c>
      <c r="V19" s="8">
        <v>4</v>
      </c>
      <c r="W19" s="8">
        <v>6</v>
      </c>
      <c r="X19" s="8">
        <v>3</v>
      </c>
      <c r="Z19" s="9">
        <v>15</v>
      </c>
      <c r="AA19" s="8">
        <v>3</v>
      </c>
      <c r="AB19" s="8">
        <v>6</v>
      </c>
      <c r="AC19" s="8">
        <v>9</v>
      </c>
      <c r="AD19" s="8">
        <v>4.5</v>
      </c>
    </row>
    <row r="20" spans="2:30" x14ac:dyDescent="0.2">
      <c r="B20" s="6">
        <v>76</v>
      </c>
      <c r="C20" s="6">
        <f t="shared" si="1"/>
        <v>27</v>
      </c>
      <c r="D20" s="6">
        <f t="shared" si="1"/>
        <v>28.5</v>
      </c>
      <c r="E20" s="6">
        <f t="shared" si="1"/>
        <v>51</v>
      </c>
      <c r="F20" s="6">
        <f t="shared" si="1"/>
        <v>7.5</v>
      </c>
      <c r="H20" s="6">
        <v>16</v>
      </c>
      <c r="I20" s="7">
        <v>2</v>
      </c>
      <c r="J20" s="7">
        <v>4</v>
      </c>
      <c r="K20" s="7">
        <v>7</v>
      </c>
      <c r="L20" s="7">
        <v>3</v>
      </c>
      <c r="N20" s="6">
        <v>16</v>
      </c>
      <c r="O20" s="6">
        <f t="shared" si="0"/>
        <v>3</v>
      </c>
      <c r="P20" s="6">
        <f t="shared" si="0"/>
        <v>6</v>
      </c>
      <c r="Q20" s="6">
        <f t="shared" si="0"/>
        <v>10.5</v>
      </c>
      <c r="R20" s="6">
        <f t="shared" si="0"/>
        <v>4.5</v>
      </c>
      <c r="T20" s="9">
        <v>16</v>
      </c>
      <c r="U20" s="8">
        <v>2</v>
      </c>
      <c r="V20" s="8">
        <v>4</v>
      </c>
      <c r="W20" s="8">
        <v>7</v>
      </c>
      <c r="X20" s="8">
        <v>3</v>
      </c>
      <c r="Z20" s="9">
        <v>16</v>
      </c>
      <c r="AA20" s="8">
        <v>3</v>
      </c>
      <c r="AB20" s="8">
        <v>6</v>
      </c>
      <c r="AC20" s="8">
        <v>10.5</v>
      </c>
      <c r="AD20" s="8">
        <v>4.5</v>
      </c>
    </row>
    <row r="21" spans="2:30" x14ac:dyDescent="0.2">
      <c r="H21" s="6">
        <v>17</v>
      </c>
      <c r="I21" s="7">
        <v>3</v>
      </c>
      <c r="J21" s="7">
        <v>4</v>
      </c>
      <c r="K21" s="7">
        <v>7</v>
      </c>
      <c r="L21" s="7">
        <v>3</v>
      </c>
      <c r="N21" s="6">
        <v>17</v>
      </c>
      <c r="O21" s="6">
        <f t="shared" ref="O21:O84" si="2">I21*1.5</f>
        <v>4.5</v>
      </c>
      <c r="P21" s="6">
        <f t="shared" ref="P21:P84" si="3">J21*1.5</f>
        <v>6</v>
      </c>
      <c r="Q21" s="6">
        <f t="shared" ref="Q21:Q84" si="4">K21*1.5</f>
        <v>10.5</v>
      </c>
      <c r="R21" s="6">
        <f t="shared" ref="R21:R84" si="5">L21*1.5</f>
        <v>4.5</v>
      </c>
      <c r="T21" s="9">
        <v>17</v>
      </c>
      <c r="U21" s="8">
        <v>3</v>
      </c>
      <c r="V21" s="8">
        <v>4</v>
      </c>
      <c r="W21" s="8">
        <v>7</v>
      </c>
      <c r="X21" s="8">
        <v>3</v>
      </c>
      <c r="Z21" s="9">
        <v>17</v>
      </c>
      <c r="AA21" s="8">
        <v>4.5</v>
      </c>
      <c r="AB21" s="8">
        <v>6</v>
      </c>
      <c r="AC21" s="8">
        <v>10.5</v>
      </c>
      <c r="AD21" s="8">
        <v>4.5</v>
      </c>
    </row>
    <row r="22" spans="2:30" x14ac:dyDescent="0.2">
      <c r="H22" s="6">
        <v>18</v>
      </c>
      <c r="I22" s="7">
        <v>3</v>
      </c>
      <c r="J22" s="7">
        <v>5</v>
      </c>
      <c r="K22" s="7">
        <v>7</v>
      </c>
      <c r="L22" s="7">
        <v>3</v>
      </c>
      <c r="N22" s="6">
        <v>18</v>
      </c>
      <c r="O22" s="6">
        <f t="shared" si="2"/>
        <v>4.5</v>
      </c>
      <c r="P22" s="6">
        <f t="shared" si="3"/>
        <v>7.5</v>
      </c>
      <c r="Q22" s="6">
        <f t="shared" si="4"/>
        <v>10.5</v>
      </c>
      <c r="R22" s="6">
        <f t="shared" si="5"/>
        <v>4.5</v>
      </c>
      <c r="T22" s="9">
        <v>18</v>
      </c>
      <c r="U22" s="8">
        <v>3</v>
      </c>
      <c r="V22" s="8">
        <v>5</v>
      </c>
      <c r="W22" s="8">
        <v>7</v>
      </c>
      <c r="X22" s="8">
        <v>3</v>
      </c>
      <c r="Z22" s="9">
        <v>18</v>
      </c>
      <c r="AA22" s="8">
        <v>4.5</v>
      </c>
      <c r="AB22" s="8">
        <v>7.5</v>
      </c>
      <c r="AC22" s="8">
        <v>10.5</v>
      </c>
      <c r="AD22" s="8">
        <v>4.5</v>
      </c>
    </row>
    <row r="23" spans="2:30" x14ac:dyDescent="0.2">
      <c r="H23" s="6">
        <v>19</v>
      </c>
      <c r="I23" s="7">
        <v>3</v>
      </c>
      <c r="J23" s="7">
        <v>5</v>
      </c>
      <c r="K23" s="7">
        <v>8</v>
      </c>
      <c r="L23" s="7">
        <v>3</v>
      </c>
      <c r="N23" s="6">
        <v>19</v>
      </c>
      <c r="O23" s="6">
        <f t="shared" si="2"/>
        <v>4.5</v>
      </c>
      <c r="P23" s="6">
        <f t="shared" si="3"/>
        <v>7.5</v>
      </c>
      <c r="Q23" s="6">
        <f t="shared" si="4"/>
        <v>12</v>
      </c>
      <c r="R23" s="6">
        <f t="shared" si="5"/>
        <v>4.5</v>
      </c>
      <c r="T23" s="9">
        <v>19</v>
      </c>
      <c r="U23" s="8">
        <v>3</v>
      </c>
      <c r="V23" s="8">
        <v>5</v>
      </c>
      <c r="W23" s="8">
        <v>8</v>
      </c>
      <c r="X23" s="8">
        <v>3</v>
      </c>
      <c r="Z23" s="9">
        <v>19</v>
      </c>
      <c r="AA23" s="8">
        <v>4.5</v>
      </c>
      <c r="AB23" s="8">
        <v>7.5</v>
      </c>
      <c r="AC23" s="8">
        <v>12</v>
      </c>
      <c r="AD23" s="8">
        <v>4.5</v>
      </c>
    </row>
    <row r="24" spans="2:30" x14ac:dyDescent="0.2">
      <c r="H24" s="6">
        <v>20</v>
      </c>
      <c r="I24" s="7">
        <v>3</v>
      </c>
      <c r="J24" s="7">
        <v>5</v>
      </c>
      <c r="K24" s="7">
        <v>8</v>
      </c>
      <c r="L24" s="7">
        <v>4</v>
      </c>
      <c r="N24" s="6">
        <v>20</v>
      </c>
      <c r="O24" s="6">
        <f t="shared" si="2"/>
        <v>4.5</v>
      </c>
      <c r="P24" s="6">
        <f t="shared" si="3"/>
        <v>7.5</v>
      </c>
      <c r="Q24" s="6">
        <f t="shared" si="4"/>
        <v>12</v>
      </c>
      <c r="R24" s="6">
        <f t="shared" si="5"/>
        <v>6</v>
      </c>
      <c r="T24" s="9">
        <v>20</v>
      </c>
      <c r="U24" s="8">
        <v>3</v>
      </c>
      <c r="V24" s="8">
        <v>5</v>
      </c>
      <c r="W24" s="8">
        <v>8</v>
      </c>
      <c r="X24" s="8">
        <v>4</v>
      </c>
      <c r="Z24" s="9">
        <v>20</v>
      </c>
      <c r="AA24" s="8">
        <v>4.5</v>
      </c>
      <c r="AB24" s="8">
        <v>7.5</v>
      </c>
      <c r="AC24" s="8">
        <v>12</v>
      </c>
      <c r="AD24" s="8">
        <v>6</v>
      </c>
    </row>
    <row r="25" spans="2:30" x14ac:dyDescent="0.2">
      <c r="H25" s="6">
        <v>21</v>
      </c>
      <c r="I25" s="7">
        <v>3</v>
      </c>
      <c r="J25" s="7">
        <v>5</v>
      </c>
      <c r="K25" s="7">
        <v>9</v>
      </c>
      <c r="L25" s="7">
        <v>4</v>
      </c>
      <c r="N25" s="6">
        <v>21</v>
      </c>
      <c r="O25" s="6">
        <f t="shared" si="2"/>
        <v>4.5</v>
      </c>
      <c r="P25" s="6">
        <f t="shared" si="3"/>
        <v>7.5</v>
      </c>
      <c r="Q25" s="6">
        <f t="shared" si="4"/>
        <v>13.5</v>
      </c>
      <c r="R25" s="6">
        <f t="shared" si="5"/>
        <v>6</v>
      </c>
      <c r="T25" s="9">
        <v>21</v>
      </c>
      <c r="U25" s="8">
        <v>3</v>
      </c>
      <c r="V25" s="8">
        <v>5</v>
      </c>
      <c r="W25" s="8">
        <v>9</v>
      </c>
      <c r="X25" s="8">
        <v>4</v>
      </c>
      <c r="Z25" s="9">
        <v>21</v>
      </c>
      <c r="AA25" s="8">
        <v>4.5</v>
      </c>
      <c r="AB25" s="8">
        <v>7.5</v>
      </c>
      <c r="AC25" s="8">
        <v>13.5</v>
      </c>
      <c r="AD25" s="8">
        <v>6</v>
      </c>
    </row>
    <row r="26" spans="2:30" x14ac:dyDescent="0.2">
      <c r="H26" s="6">
        <v>22</v>
      </c>
      <c r="I26" s="7">
        <v>3</v>
      </c>
      <c r="J26" s="7">
        <v>6</v>
      </c>
      <c r="K26" s="7">
        <v>9</v>
      </c>
      <c r="L26" s="7">
        <v>4</v>
      </c>
      <c r="N26" s="6">
        <v>22</v>
      </c>
      <c r="O26" s="6">
        <f t="shared" si="2"/>
        <v>4.5</v>
      </c>
      <c r="P26" s="6">
        <f t="shared" si="3"/>
        <v>9</v>
      </c>
      <c r="Q26" s="6">
        <f t="shared" si="4"/>
        <v>13.5</v>
      </c>
      <c r="R26" s="6">
        <f t="shared" si="5"/>
        <v>6</v>
      </c>
      <c r="T26" s="9">
        <v>22</v>
      </c>
      <c r="U26" s="8">
        <v>3</v>
      </c>
      <c r="V26" s="8">
        <v>6</v>
      </c>
      <c r="W26" s="8">
        <v>9</v>
      </c>
      <c r="X26" s="8">
        <v>4</v>
      </c>
      <c r="Z26" s="9">
        <v>22</v>
      </c>
      <c r="AA26" s="8">
        <v>4.5</v>
      </c>
      <c r="AB26" s="8">
        <v>9</v>
      </c>
      <c r="AC26" s="8">
        <v>13.5</v>
      </c>
      <c r="AD26" s="8">
        <v>6</v>
      </c>
    </row>
    <row r="27" spans="2:30" x14ac:dyDescent="0.2">
      <c r="H27" s="6">
        <v>23</v>
      </c>
      <c r="I27" s="7">
        <v>3</v>
      </c>
      <c r="J27" s="7">
        <v>6</v>
      </c>
      <c r="K27" s="7">
        <v>9</v>
      </c>
      <c r="L27" s="7">
        <v>5</v>
      </c>
      <c r="N27" s="6">
        <v>23</v>
      </c>
      <c r="O27" s="6">
        <f t="shared" si="2"/>
        <v>4.5</v>
      </c>
      <c r="P27" s="6">
        <f t="shared" si="3"/>
        <v>9</v>
      </c>
      <c r="Q27" s="6">
        <f t="shared" si="4"/>
        <v>13.5</v>
      </c>
      <c r="R27" s="6">
        <f t="shared" si="5"/>
        <v>7.5</v>
      </c>
      <c r="T27" s="9">
        <v>23</v>
      </c>
      <c r="U27" s="8">
        <v>3</v>
      </c>
      <c r="V27" s="8">
        <v>6</v>
      </c>
      <c r="W27" s="8">
        <v>9</v>
      </c>
      <c r="X27" s="8">
        <v>5</v>
      </c>
      <c r="Z27" s="9">
        <v>23</v>
      </c>
      <c r="AA27" s="8">
        <v>4.5</v>
      </c>
      <c r="AB27" s="8">
        <v>9</v>
      </c>
      <c r="AC27" s="8">
        <v>13.5</v>
      </c>
      <c r="AD27" s="8">
        <v>7.5</v>
      </c>
    </row>
    <row r="28" spans="2:30" x14ac:dyDescent="0.2">
      <c r="H28" s="6">
        <v>24</v>
      </c>
      <c r="I28" s="7">
        <v>4</v>
      </c>
      <c r="J28" s="7">
        <v>6</v>
      </c>
      <c r="K28" s="7">
        <v>9</v>
      </c>
      <c r="L28" s="7">
        <v>5</v>
      </c>
      <c r="N28" s="6">
        <v>24</v>
      </c>
      <c r="O28" s="6">
        <f t="shared" si="2"/>
        <v>6</v>
      </c>
      <c r="P28" s="6">
        <f t="shared" si="3"/>
        <v>9</v>
      </c>
      <c r="Q28" s="6">
        <f t="shared" si="4"/>
        <v>13.5</v>
      </c>
      <c r="R28" s="6">
        <f t="shared" si="5"/>
        <v>7.5</v>
      </c>
      <c r="T28" s="9">
        <v>24</v>
      </c>
      <c r="U28" s="8">
        <v>4</v>
      </c>
      <c r="V28" s="8">
        <v>6</v>
      </c>
      <c r="W28" s="8">
        <v>9</v>
      </c>
      <c r="X28" s="8">
        <v>5</v>
      </c>
      <c r="Z28" s="9">
        <v>24</v>
      </c>
      <c r="AA28" s="8">
        <v>6</v>
      </c>
      <c r="AB28" s="8">
        <v>9</v>
      </c>
      <c r="AC28" s="8">
        <v>13.5</v>
      </c>
      <c r="AD28" s="8">
        <v>7.5</v>
      </c>
    </row>
    <row r="29" spans="2:30" x14ac:dyDescent="0.2">
      <c r="H29" s="6">
        <v>25</v>
      </c>
      <c r="I29" s="7">
        <v>4</v>
      </c>
      <c r="J29" s="7">
        <v>6</v>
      </c>
      <c r="K29" s="7">
        <v>10</v>
      </c>
      <c r="L29" s="7">
        <v>5</v>
      </c>
      <c r="N29" s="6">
        <v>25</v>
      </c>
      <c r="O29" s="6">
        <f t="shared" si="2"/>
        <v>6</v>
      </c>
      <c r="P29" s="6">
        <f t="shared" si="3"/>
        <v>9</v>
      </c>
      <c r="Q29" s="6">
        <f t="shared" si="4"/>
        <v>15</v>
      </c>
      <c r="R29" s="6">
        <f t="shared" si="5"/>
        <v>7.5</v>
      </c>
      <c r="T29" s="9">
        <v>25</v>
      </c>
      <c r="U29" s="8">
        <v>4</v>
      </c>
      <c r="V29" s="8">
        <v>6</v>
      </c>
      <c r="W29" s="8">
        <v>10</v>
      </c>
      <c r="X29" s="8">
        <v>5</v>
      </c>
      <c r="Z29" s="9">
        <v>25</v>
      </c>
      <c r="AA29" s="8">
        <v>6</v>
      </c>
      <c r="AB29" s="8">
        <v>9</v>
      </c>
      <c r="AC29" s="8">
        <v>15</v>
      </c>
      <c r="AD29" s="8">
        <v>7.5</v>
      </c>
    </row>
    <row r="30" spans="2:30" x14ac:dyDescent="0.2">
      <c r="H30" s="6">
        <v>26</v>
      </c>
      <c r="I30" s="7">
        <v>4</v>
      </c>
      <c r="J30" s="7">
        <v>7</v>
      </c>
      <c r="K30" s="7">
        <v>11</v>
      </c>
      <c r="L30" s="7">
        <v>5</v>
      </c>
      <c r="N30" s="6">
        <v>26</v>
      </c>
      <c r="O30" s="6">
        <f t="shared" si="2"/>
        <v>6</v>
      </c>
      <c r="P30" s="6">
        <f t="shared" si="3"/>
        <v>10.5</v>
      </c>
      <c r="Q30" s="6">
        <f t="shared" si="4"/>
        <v>16.5</v>
      </c>
      <c r="R30" s="6">
        <f t="shared" si="5"/>
        <v>7.5</v>
      </c>
      <c r="T30" s="9">
        <v>26</v>
      </c>
      <c r="U30" s="8">
        <v>4</v>
      </c>
      <c r="V30" s="8">
        <v>7</v>
      </c>
      <c r="W30" s="8">
        <v>11</v>
      </c>
      <c r="X30" s="8">
        <v>5</v>
      </c>
      <c r="Z30" s="9">
        <v>26</v>
      </c>
      <c r="AA30" s="8">
        <v>6</v>
      </c>
      <c r="AB30" s="8">
        <v>10.5</v>
      </c>
      <c r="AC30" s="8">
        <v>16.5</v>
      </c>
      <c r="AD30" s="8">
        <v>7.5</v>
      </c>
    </row>
    <row r="31" spans="2:30" x14ac:dyDescent="0.2">
      <c r="H31" s="6">
        <v>27</v>
      </c>
      <c r="I31" s="7">
        <v>4</v>
      </c>
      <c r="J31" s="7">
        <v>7</v>
      </c>
      <c r="K31" s="7">
        <v>11</v>
      </c>
      <c r="L31" s="7">
        <v>5</v>
      </c>
      <c r="N31" s="6">
        <v>27</v>
      </c>
      <c r="O31" s="6">
        <f t="shared" si="2"/>
        <v>6</v>
      </c>
      <c r="P31" s="6">
        <f t="shared" si="3"/>
        <v>10.5</v>
      </c>
      <c r="Q31" s="6">
        <f t="shared" si="4"/>
        <v>16.5</v>
      </c>
      <c r="R31" s="6">
        <f t="shared" si="5"/>
        <v>7.5</v>
      </c>
      <c r="T31" s="9">
        <v>27</v>
      </c>
      <c r="U31" s="8">
        <v>4</v>
      </c>
      <c r="V31" s="8">
        <v>7</v>
      </c>
      <c r="W31" s="8">
        <v>11</v>
      </c>
      <c r="X31" s="8">
        <v>5</v>
      </c>
      <c r="Z31" s="9">
        <v>27</v>
      </c>
      <c r="AA31" s="8">
        <v>6</v>
      </c>
      <c r="AB31" s="8">
        <v>10.5</v>
      </c>
      <c r="AC31" s="8">
        <v>16.5</v>
      </c>
      <c r="AD31" s="8">
        <v>7.5</v>
      </c>
    </row>
    <row r="32" spans="2:30" x14ac:dyDescent="0.2">
      <c r="H32" s="6">
        <v>28</v>
      </c>
      <c r="I32" s="7">
        <v>4</v>
      </c>
      <c r="J32" s="7">
        <v>7</v>
      </c>
      <c r="K32" s="7">
        <v>11</v>
      </c>
      <c r="L32" s="7">
        <v>6</v>
      </c>
      <c r="N32" s="6">
        <v>28</v>
      </c>
      <c r="O32" s="6">
        <f t="shared" si="2"/>
        <v>6</v>
      </c>
      <c r="P32" s="6">
        <f t="shared" si="3"/>
        <v>10.5</v>
      </c>
      <c r="Q32" s="6">
        <f t="shared" si="4"/>
        <v>16.5</v>
      </c>
      <c r="R32" s="6">
        <f t="shared" si="5"/>
        <v>9</v>
      </c>
      <c r="T32" s="9">
        <v>28</v>
      </c>
      <c r="U32" s="8">
        <v>4</v>
      </c>
      <c r="V32" s="8">
        <v>7</v>
      </c>
      <c r="W32" s="8">
        <v>11</v>
      </c>
      <c r="X32" s="8">
        <v>6</v>
      </c>
      <c r="Z32" s="9">
        <v>28</v>
      </c>
      <c r="AA32" s="8">
        <v>6</v>
      </c>
      <c r="AB32" s="8">
        <v>10.5</v>
      </c>
      <c r="AC32" s="8">
        <v>16.5</v>
      </c>
      <c r="AD32" s="8">
        <v>9</v>
      </c>
    </row>
    <row r="33" spans="8:30" x14ac:dyDescent="0.2">
      <c r="H33" s="6">
        <v>29</v>
      </c>
      <c r="I33" s="7">
        <v>4</v>
      </c>
      <c r="J33" s="7">
        <v>7</v>
      </c>
      <c r="K33" s="7">
        <v>12</v>
      </c>
      <c r="L33" s="7">
        <v>6</v>
      </c>
      <c r="N33" s="6">
        <v>29</v>
      </c>
      <c r="O33" s="6">
        <f t="shared" si="2"/>
        <v>6</v>
      </c>
      <c r="P33" s="6">
        <f t="shared" si="3"/>
        <v>10.5</v>
      </c>
      <c r="Q33" s="6">
        <f t="shared" si="4"/>
        <v>18</v>
      </c>
      <c r="R33" s="6">
        <f t="shared" si="5"/>
        <v>9</v>
      </c>
      <c r="T33" s="9">
        <v>29</v>
      </c>
      <c r="U33" s="8">
        <v>4</v>
      </c>
      <c r="V33" s="8">
        <v>7</v>
      </c>
      <c r="W33" s="8">
        <v>12</v>
      </c>
      <c r="X33" s="8">
        <v>6</v>
      </c>
      <c r="Z33" s="9">
        <v>29</v>
      </c>
      <c r="AA33" s="8">
        <v>6</v>
      </c>
      <c r="AB33" s="8">
        <v>10.5</v>
      </c>
      <c r="AC33" s="8">
        <v>18</v>
      </c>
      <c r="AD33" s="8">
        <v>9</v>
      </c>
    </row>
    <row r="34" spans="8:30" x14ac:dyDescent="0.2">
      <c r="H34" s="6">
        <v>30</v>
      </c>
      <c r="I34" s="7">
        <v>5</v>
      </c>
      <c r="J34" s="7">
        <v>7</v>
      </c>
      <c r="K34" s="7">
        <v>12</v>
      </c>
      <c r="L34" s="7">
        <v>6</v>
      </c>
      <c r="N34" s="6">
        <v>30</v>
      </c>
      <c r="O34" s="6">
        <f t="shared" si="2"/>
        <v>7.5</v>
      </c>
      <c r="P34" s="6">
        <f t="shared" si="3"/>
        <v>10.5</v>
      </c>
      <c r="Q34" s="6">
        <f t="shared" si="4"/>
        <v>18</v>
      </c>
      <c r="R34" s="6">
        <f t="shared" si="5"/>
        <v>9</v>
      </c>
      <c r="T34" s="9">
        <v>30</v>
      </c>
      <c r="U34" s="8">
        <v>5</v>
      </c>
      <c r="V34" s="8">
        <v>7</v>
      </c>
      <c r="W34" s="8">
        <v>12</v>
      </c>
      <c r="X34" s="8">
        <v>6</v>
      </c>
      <c r="Z34" s="9">
        <v>30</v>
      </c>
      <c r="AA34" s="8">
        <v>7.5</v>
      </c>
      <c r="AB34" s="8">
        <v>10.5</v>
      </c>
      <c r="AC34" s="8">
        <v>18</v>
      </c>
      <c r="AD34" s="8">
        <v>9</v>
      </c>
    </row>
    <row r="35" spans="8:30" x14ac:dyDescent="0.2">
      <c r="H35" s="6">
        <v>31</v>
      </c>
      <c r="I35" s="7">
        <v>5</v>
      </c>
      <c r="J35" s="7">
        <v>8</v>
      </c>
      <c r="K35" s="7">
        <v>12</v>
      </c>
      <c r="L35" s="7">
        <v>6</v>
      </c>
      <c r="N35" s="6">
        <v>31</v>
      </c>
      <c r="O35" s="6">
        <f t="shared" si="2"/>
        <v>7.5</v>
      </c>
      <c r="P35" s="6">
        <f t="shared" si="3"/>
        <v>12</v>
      </c>
      <c r="Q35" s="6">
        <f t="shared" si="4"/>
        <v>18</v>
      </c>
      <c r="R35" s="6">
        <f t="shared" si="5"/>
        <v>9</v>
      </c>
      <c r="T35" s="9">
        <v>31</v>
      </c>
      <c r="U35" s="8">
        <v>5</v>
      </c>
      <c r="V35" s="8">
        <v>8</v>
      </c>
      <c r="W35" s="8">
        <v>12</v>
      </c>
      <c r="X35" s="8">
        <v>6</v>
      </c>
      <c r="Z35" s="9">
        <v>31</v>
      </c>
      <c r="AA35" s="8">
        <v>7.5</v>
      </c>
      <c r="AB35" s="8">
        <v>12</v>
      </c>
      <c r="AC35" s="8">
        <v>18</v>
      </c>
      <c r="AD35" s="8">
        <v>9</v>
      </c>
    </row>
    <row r="36" spans="8:30" x14ac:dyDescent="0.2">
      <c r="H36" s="6">
        <v>32</v>
      </c>
      <c r="I36" s="7">
        <v>5</v>
      </c>
      <c r="J36" s="7">
        <v>8</v>
      </c>
      <c r="K36" s="7">
        <v>13</v>
      </c>
      <c r="L36" s="7">
        <v>6</v>
      </c>
      <c r="N36" s="6">
        <v>32</v>
      </c>
      <c r="O36" s="6">
        <f t="shared" si="2"/>
        <v>7.5</v>
      </c>
      <c r="P36" s="6">
        <f t="shared" si="3"/>
        <v>12</v>
      </c>
      <c r="Q36" s="6">
        <f t="shared" si="4"/>
        <v>19.5</v>
      </c>
      <c r="R36" s="6">
        <f t="shared" si="5"/>
        <v>9</v>
      </c>
      <c r="T36" s="9">
        <v>32</v>
      </c>
      <c r="U36" s="8">
        <v>5</v>
      </c>
      <c r="V36" s="8">
        <v>8</v>
      </c>
      <c r="W36" s="8">
        <v>13</v>
      </c>
      <c r="X36" s="8">
        <v>6</v>
      </c>
      <c r="Z36" s="9">
        <v>32</v>
      </c>
      <c r="AA36" s="8">
        <v>7.5</v>
      </c>
      <c r="AB36" s="8">
        <v>12</v>
      </c>
      <c r="AC36" s="8">
        <v>19.5</v>
      </c>
      <c r="AD36" s="8">
        <v>9</v>
      </c>
    </row>
    <row r="37" spans="8:30" x14ac:dyDescent="0.2">
      <c r="H37" s="6">
        <v>33</v>
      </c>
      <c r="I37" s="7">
        <v>5</v>
      </c>
      <c r="J37" s="7">
        <v>8</v>
      </c>
      <c r="K37" s="7">
        <v>13</v>
      </c>
      <c r="L37" s="7">
        <v>7</v>
      </c>
      <c r="N37" s="6">
        <v>33</v>
      </c>
      <c r="O37" s="6">
        <f t="shared" si="2"/>
        <v>7.5</v>
      </c>
      <c r="P37" s="6">
        <f t="shared" si="3"/>
        <v>12</v>
      </c>
      <c r="Q37" s="6">
        <f t="shared" si="4"/>
        <v>19.5</v>
      </c>
      <c r="R37" s="6">
        <f t="shared" si="5"/>
        <v>10.5</v>
      </c>
      <c r="T37" s="9">
        <v>33</v>
      </c>
      <c r="U37" s="8">
        <v>5</v>
      </c>
      <c r="V37" s="8">
        <v>8</v>
      </c>
      <c r="W37" s="8">
        <v>13</v>
      </c>
      <c r="X37" s="8">
        <v>7</v>
      </c>
      <c r="Z37" s="9">
        <v>33</v>
      </c>
      <c r="AA37" s="8">
        <v>7.5</v>
      </c>
      <c r="AB37" s="8">
        <v>12</v>
      </c>
      <c r="AC37" s="8">
        <v>19.5</v>
      </c>
      <c r="AD37" s="8">
        <v>10.5</v>
      </c>
    </row>
    <row r="38" spans="8:30" x14ac:dyDescent="0.2">
      <c r="H38" s="6">
        <v>34</v>
      </c>
      <c r="I38" s="7">
        <v>5</v>
      </c>
      <c r="J38" s="7">
        <v>9</v>
      </c>
      <c r="K38" s="7">
        <v>13</v>
      </c>
      <c r="L38" s="7">
        <v>7</v>
      </c>
      <c r="N38" s="6">
        <v>34</v>
      </c>
      <c r="O38" s="6">
        <f t="shared" si="2"/>
        <v>7.5</v>
      </c>
      <c r="P38" s="6">
        <f t="shared" si="3"/>
        <v>13.5</v>
      </c>
      <c r="Q38" s="6">
        <f t="shared" si="4"/>
        <v>19.5</v>
      </c>
      <c r="R38" s="6">
        <f t="shared" si="5"/>
        <v>10.5</v>
      </c>
      <c r="T38" s="9">
        <v>34</v>
      </c>
      <c r="U38" s="8">
        <v>5</v>
      </c>
      <c r="V38" s="8">
        <v>9</v>
      </c>
      <c r="W38" s="8">
        <v>13</v>
      </c>
      <c r="X38" s="8">
        <v>7</v>
      </c>
      <c r="Z38" s="9">
        <v>34</v>
      </c>
      <c r="AA38" s="8">
        <v>7.5</v>
      </c>
      <c r="AB38" s="8">
        <v>13.5</v>
      </c>
      <c r="AC38" s="8">
        <v>19.5</v>
      </c>
      <c r="AD38" s="8">
        <v>10.5</v>
      </c>
    </row>
    <row r="39" spans="8:30" x14ac:dyDescent="0.2">
      <c r="H39" s="6">
        <v>35</v>
      </c>
      <c r="I39" s="7">
        <v>5</v>
      </c>
      <c r="J39" s="7">
        <v>9</v>
      </c>
      <c r="K39" s="7">
        <v>14</v>
      </c>
      <c r="L39" s="7">
        <v>7</v>
      </c>
      <c r="N39" s="6">
        <v>35</v>
      </c>
      <c r="O39" s="6">
        <f t="shared" si="2"/>
        <v>7.5</v>
      </c>
      <c r="P39" s="6">
        <f t="shared" si="3"/>
        <v>13.5</v>
      </c>
      <c r="Q39" s="6">
        <f t="shared" si="4"/>
        <v>21</v>
      </c>
      <c r="R39" s="6">
        <f t="shared" si="5"/>
        <v>10.5</v>
      </c>
      <c r="T39" s="9">
        <v>35</v>
      </c>
      <c r="U39" s="8">
        <v>5</v>
      </c>
      <c r="V39" s="8">
        <v>9</v>
      </c>
      <c r="W39" s="8">
        <v>14</v>
      </c>
      <c r="X39" s="8">
        <v>7</v>
      </c>
      <c r="Z39" s="9">
        <v>35</v>
      </c>
      <c r="AA39" s="8">
        <v>7.5</v>
      </c>
      <c r="AB39" s="8">
        <v>13.5</v>
      </c>
      <c r="AC39" s="8">
        <v>21</v>
      </c>
      <c r="AD39" s="8">
        <v>10.5</v>
      </c>
    </row>
    <row r="40" spans="8:30" x14ac:dyDescent="0.2">
      <c r="H40" s="6">
        <v>36</v>
      </c>
      <c r="I40" s="7">
        <v>5</v>
      </c>
      <c r="J40" s="7">
        <v>9</v>
      </c>
      <c r="K40" s="7">
        <v>15</v>
      </c>
      <c r="L40" s="7">
        <v>7</v>
      </c>
      <c r="N40" s="6">
        <v>36</v>
      </c>
      <c r="O40" s="6">
        <f t="shared" si="2"/>
        <v>7.5</v>
      </c>
      <c r="P40" s="6">
        <f t="shared" si="3"/>
        <v>13.5</v>
      </c>
      <c r="Q40" s="6">
        <f t="shared" si="4"/>
        <v>22.5</v>
      </c>
      <c r="R40" s="6">
        <f t="shared" si="5"/>
        <v>10.5</v>
      </c>
      <c r="T40" s="9">
        <v>36</v>
      </c>
      <c r="U40" s="8">
        <v>5</v>
      </c>
      <c r="V40" s="8">
        <v>9</v>
      </c>
      <c r="W40" s="8">
        <v>15</v>
      </c>
      <c r="X40" s="8">
        <v>7</v>
      </c>
      <c r="Z40" s="9">
        <v>36</v>
      </c>
      <c r="AA40" s="8">
        <v>7.5</v>
      </c>
      <c r="AB40" s="8">
        <v>13.5</v>
      </c>
      <c r="AC40" s="8">
        <v>22.5</v>
      </c>
      <c r="AD40" s="8">
        <v>10.5</v>
      </c>
    </row>
    <row r="41" spans="8:30" x14ac:dyDescent="0.2">
      <c r="H41" s="6">
        <v>37</v>
      </c>
      <c r="I41" s="7">
        <v>6</v>
      </c>
      <c r="J41" s="7">
        <v>9</v>
      </c>
      <c r="K41" s="7">
        <v>15</v>
      </c>
      <c r="L41" s="7">
        <v>7</v>
      </c>
      <c r="N41" s="6">
        <v>37</v>
      </c>
      <c r="O41" s="6">
        <f t="shared" si="2"/>
        <v>9</v>
      </c>
      <c r="P41" s="6">
        <f t="shared" si="3"/>
        <v>13.5</v>
      </c>
      <c r="Q41" s="6">
        <f t="shared" si="4"/>
        <v>22.5</v>
      </c>
      <c r="R41" s="6">
        <f t="shared" si="5"/>
        <v>10.5</v>
      </c>
      <c r="T41" s="9">
        <v>37</v>
      </c>
      <c r="U41" s="8">
        <v>6</v>
      </c>
      <c r="V41" s="8">
        <v>9</v>
      </c>
      <c r="W41" s="8">
        <v>15</v>
      </c>
      <c r="X41" s="8">
        <v>7</v>
      </c>
      <c r="Z41" s="9">
        <v>37</v>
      </c>
      <c r="AA41" s="8">
        <v>9</v>
      </c>
      <c r="AB41" s="8">
        <v>13.5</v>
      </c>
      <c r="AC41" s="8">
        <v>22.5</v>
      </c>
      <c r="AD41" s="8">
        <v>10.5</v>
      </c>
    </row>
    <row r="42" spans="8:30" x14ac:dyDescent="0.2">
      <c r="H42" s="6">
        <v>38</v>
      </c>
      <c r="I42" s="7">
        <v>6</v>
      </c>
      <c r="J42" s="7">
        <v>10</v>
      </c>
      <c r="K42" s="7">
        <v>15</v>
      </c>
      <c r="L42" s="7">
        <v>7</v>
      </c>
      <c r="N42" s="6">
        <v>38</v>
      </c>
      <c r="O42" s="6">
        <f t="shared" si="2"/>
        <v>9</v>
      </c>
      <c r="P42" s="6">
        <f t="shared" si="3"/>
        <v>15</v>
      </c>
      <c r="Q42" s="6">
        <f t="shared" si="4"/>
        <v>22.5</v>
      </c>
      <c r="R42" s="6">
        <f t="shared" si="5"/>
        <v>10.5</v>
      </c>
      <c r="T42" s="9">
        <v>38</v>
      </c>
      <c r="U42" s="8">
        <v>6</v>
      </c>
      <c r="V42" s="8">
        <v>10</v>
      </c>
      <c r="W42" s="8">
        <v>15</v>
      </c>
      <c r="X42" s="8">
        <v>7</v>
      </c>
      <c r="Z42" s="9">
        <v>38</v>
      </c>
      <c r="AA42" s="8">
        <v>9</v>
      </c>
      <c r="AB42" s="8">
        <v>15</v>
      </c>
      <c r="AC42" s="8">
        <v>22.5</v>
      </c>
      <c r="AD42" s="8">
        <v>10.5</v>
      </c>
    </row>
    <row r="43" spans="8:30" x14ac:dyDescent="0.2">
      <c r="H43" s="6">
        <v>39</v>
      </c>
      <c r="I43" s="7">
        <v>6</v>
      </c>
      <c r="J43" s="7">
        <v>10</v>
      </c>
      <c r="K43" s="7">
        <v>16</v>
      </c>
      <c r="L43" s="7">
        <v>7</v>
      </c>
      <c r="N43" s="6">
        <v>39</v>
      </c>
      <c r="O43" s="6">
        <f t="shared" si="2"/>
        <v>9</v>
      </c>
      <c r="P43" s="6">
        <f t="shared" si="3"/>
        <v>15</v>
      </c>
      <c r="Q43" s="6">
        <f t="shared" si="4"/>
        <v>24</v>
      </c>
      <c r="R43" s="6">
        <f t="shared" si="5"/>
        <v>10.5</v>
      </c>
      <c r="T43" s="9">
        <v>39</v>
      </c>
      <c r="U43" s="8">
        <v>6</v>
      </c>
      <c r="V43" s="8">
        <v>10</v>
      </c>
      <c r="W43" s="8">
        <v>16</v>
      </c>
      <c r="X43" s="8">
        <v>7</v>
      </c>
      <c r="Z43" s="9">
        <v>39</v>
      </c>
      <c r="AA43" s="8">
        <v>9</v>
      </c>
      <c r="AB43" s="8">
        <v>15</v>
      </c>
      <c r="AC43" s="8">
        <v>24</v>
      </c>
      <c r="AD43" s="8">
        <v>10.5</v>
      </c>
    </row>
    <row r="44" spans="8:30" x14ac:dyDescent="0.2">
      <c r="H44" s="6">
        <v>40</v>
      </c>
      <c r="I44" s="7">
        <v>6</v>
      </c>
      <c r="J44" s="7">
        <v>10</v>
      </c>
      <c r="K44" s="7">
        <v>16</v>
      </c>
      <c r="L44" s="7">
        <v>8</v>
      </c>
      <c r="N44" s="6">
        <v>40</v>
      </c>
      <c r="O44" s="6">
        <f t="shared" si="2"/>
        <v>9</v>
      </c>
      <c r="P44" s="6">
        <f t="shared" si="3"/>
        <v>15</v>
      </c>
      <c r="Q44" s="6">
        <f t="shared" si="4"/>
        <v>24</v>
      </c>
      <c r="R44" s="6">
        <f t="shared" si="5"/>
        <v>12</v>
      </c>
      <c r="T44" s="9">
        <v>40</v>
      </c>
      <c r="U44" s="8">
        <v>6</v>
      </c>
      <c r="V44" s="8">
        <v>10</v>
      </c>
      <c r="W44" s="8">
        <v>16</v>
      </c>
      <c r="X44" s="8">
        <v>8</v>
      </c>
      <c r="Z44" s="9">
        <v>40</v>
      </c>
      <c r="AA44" s="8">
        <v>9</v>
      </c>
      <c r="AB44" s="8">
        <v>15</v>
      </c>
      <c r="AC44" s="8">
        <v>24</v>
      </c>
      <c r="AD44" s="8">
        <v>12</v>
      </c>
    </row>
    <row r="45" spans="8:30" x14ac:dyDescent="0.2">
      <c r="H45" s="6">
        <v>41</v>
      </c>
      <c r="I45" s="7">
        <v>6</v>
      </c>
      <c r="J45" s="7">
        <v>10</v>
      </c>
      <c r="K45" s="7">
        <v>17</v>
      </c>
      <c r="L45" s="7">
        <v>8</v>
      </c>
      <c r="N45" s="6">
        <v>41</v>
      </c>
      <c r="O45" s="6">
        <f t="shared" si="2"/>
        <v>9</v>
      </c>
      <c r="P45" s="6">
        <f t="shared" si="3"/>
        <v>15</v>
      </c>
      <c r="Q45" s="6">
        <f t="shared" si="4"/>
        <v>25.5</v>
      </c>
      <c r="R45" s="6">
        <f t="shared" si="5"/>
        <v>12</v>
      </c>
      <c r="T45" s="9">
        <v>41</v>
      </c>
      <c r="U45" s="8">
        <v>6</v>
      </c>
      <c r="V45" s="8">
        <v>10</v>
      </c>
      <c r="W45" s="8">
        <v>17</v>
      </c>
      <c r="X45" s="8">
        <v>8</v>
      </c>
      <c r="Z45" s="9">
        <v>41</v>
      </c>
      <c r="AA45" s="8">
        <v>9</v>
      </c>
      <c r="AB45" s="8">
        <v>15</v>
      </c>
      <c r="AC45" s="8">
        <v>25.5</v>
      </c>
      <c r="AD45" s="8">
        <v>12</v>
      </c>
    </row>
    <row r="46" spans="8:30" x14ac:dyDescent="0.2">
      <c r="H46" s="6">
        <v>42</v>
      </c>
      <c r="I46" s="7">
        <v>6</v>
      </c>
      <c r="J46" s="7">
        <v>11</v>
      </c>
      <c r="K46" s="7">
        <v>17</v>
      </c>
      <c r="L46" s="7">
        <v>8</v>
      </c>
      <c r="N46" s="6">
        <v>42</v>
      </c>
      <c r="O46" s="6">
        <f t="shared" si="2"/>
        <v>9</v>
      </c>
      <c r="P46" s="6">
        <f t="shared" si="3"/>
        <v>16.5</v>
      </c>
      <c r="Q46" s="6">
        <f t="shared" si="4"/>
        <v>25.5</v>
      </c>
      <c r="R46" s="6">
        <f t="shared" si="5"/>
        <v>12</v>
      </c>
      <c r="T46" s="9">
        <v>42</v>
      </c>
      <c r="U46" s="8">
        <v>6</v>
      </c>
      <c r="V46" s="8">
        <v>11</v>
      </c>
      <c r="W46" s="8">
        <v>17</v>
      </c>
      <c r="X46" s="8">
        <v>8</v>
      </c>
      <c r="Z46" s="9">
        <v>42</v>
      </c>
      <c r="AA46" s="8">
        <v>9</v>
      </c>
      <c r="AB46" s="8">
        <v>16.5</v>
      </c>
      <c r="AC46" s="8">
        <v>25.5</v>
      </c>
      <c r="AD46" s="8">
        <v>12</v>
      </c>
    </row>
    <row r="47" spans="8:30" x14ac:dyDescent="0.2">
      <c r="H47" s="6">
        <v>43</v>
      </c>
      <c r="I47" s="7">
        <v>6</v>
      </c>
      <c r="J47" s="7">
        <v>11</v>
      </c>
      <c r="K47" s="7">
        <v>17</v>
      </c>
      <c r="L47" s="7">
        <v>9</v>
      </c>
      <c r="N47" s="6">
        <v>43</v>
      </c>
      <c r="O47" s="6">
        <f t="shared" si="2"/>
        <v>9</v>
      </c>
      <c r="P47" s="6">
        <f t="shared" si="3"/>
        <v>16.5</v>
      </c>
      <c r="Q47" s="6">
        <f t="shared" si="4"/>
        <v>25.5</v>
      </c>
      <c r="R47" s="6">
        <f t="shared" si="5"/>
        <v>13.5</v>
      </c>
      <c r="T47" s="9">
        <v>43</v>
      </c>
      <c r="U47" s="8">
        <v>6</v>
      </c>
      <c r="V47" s="8">
        <v>11</v>
      </c>
      <c r="W47" s="8">
        <v>17</v>
      </c>
      <c r="X47" s="8">
        <v>9</v>
      </c>
      <c r="Z47" s="9">
        <v>43</v>
      </c>
      <c r="AA47" s="8">
        <v>9</v>
      </c>
      <c r="AB47" s="8">
        <v>16.5</v>
      </c>
      <c r="AC47" s="8">
        <v>25.5</v>
      </c>
      <c r="AD47" s="8">
        <v>13.5</v>
      </c>
    </row>
    <row r="48" spans="8:30" x14ac:dyDescent="0.2">
      <c r="H48" s="6">
        <v>44</v>
      </c>
      <c r="I48" s="7">
        <v>7</v>
      </c>
      <c r="J48" s="7">
        <v>11</v>
      </c>
      <c r="K48" s="7">
        <v>17</v>
      </c>
      <c r="L48" s="7">
        <v>9</v>
      </c>
      <c r="N48" s="6">
        <v>44</v>
      </c>
      <c r="O48" s="6">
        <f t="shared" si="2"/>
        <v>10.5</v>
      </c>
      <c r="P48" s="6">
        <f t="shared" si="3"/>
        <v>16.5</v>
      </c>
      <c r="Q48" s="6">
        <f t="shared" si="4"/>
        <v>25.5</v>
      </c>
      <c r="R48" s="6">
        <f t="shared" si="5"/>
        <v>13.5</v>
      </c>
      <c r="T48" s="9">
        <v>44</v>
      </c>
      <c r="U48" s="8">
        <v>7</v>
      </c>
      <c r="V48" s="8">
        <v>11</v>
      </c>
      <c r="W48" s="8">
        <v>17</v>
      </c>
      <c r="X48" s="8">
        <v>9</v>
      </c>
      <c r="Z48" s="9">
        <v>44</v>
      </c>
      <c r="AA48" s="8">
        <v>10.5</v>
      </c>
      <c r="AB48" s="8">
        <v>16.5</v>
      </c>
      <c r="AC48" s="8">
        <v>25.5</v>
      </c>
      <c r="AD48" s="8">
        <v>13.5</v>
      </c>
    </row>
    <row r="49" spans="8:30" x14ac:dyDescent="0.2">
      <c r="H49" s="6">
        <v>45</v>
      </c>
      <c r="I49" s="7">
        <v>7</v>
      </c>
      <c r="J49" s="7">
        <v>11</v>
      </c>
      <c r="K49" s="7">
        <v>18</v>
      </c>
      <c r="L49" s="7">
        <v>9</v>
      </c>
      <c r="N49" s="6">
        <v>45</v>
      </c>
      <c r="O49" s="6">
        <f t="shared" si="2"/>
        <v>10.5</v>
      </c>
      <c r="P49" s="6">
        <f t="shared" si="3"/>
        <v>16.5</v>
      </c>
      <c r="Q49" s="6">
        <f t="shared" si="4"/>
        <v>27</v>
      </c>
      <c r="R49" s="6">
        <f t="shared" si="5"/>
        <v>13.5</v>
      </c>
      <c r="T49" s="9">
        <v>45</v>
      </c>
      <c r="U49" s="8">
        <v>7</v>
      </c>
      <c r="V49" s="8">
        <v>11</v>
      </c>
      <c r="W49" s="8">
        <v>18</v>
      </c>
      <c r="X49" s="8">
        <v>9</v>
      </c>
      <c r="Z49" s="9">
        <v>45</v>
      </c>
      <c r="AA49" s="8">
        <v>10.5</v>
      </c>
      <c r="AB49" s="8">
        <v>16.5</v>
      </c>
      <c r="AC49" s="8">
        <v>27</v>
      </c>
      <c r="AD49" s="8">
        <v>13.5</v>
      </c>
    </row>
    <row r="50" spans="8:30" x14ac:dyDescent="0.2">
      <c r="H50" s="6">
        <v>46</v>
      </c>
      <c r="I50" s="7">
        <v>7</v>
      </c>
      <c r="J50" s="7">
        <v>12</v>
      </c>
      <c r="K50" s="7">
        <v>18</v>
      </c>
      <c r="L50" s="7">
        <v>9</v>
      </c>
      <c r="N50" s="6">
        <v>46</v>
      </c>
      <c r="O50" s="6">
        <f t="shared" si="2"/>
        <v>10.5</v>
      </c>
      <c r="P50" s="6">
        <f t="shared" si="3"/>
        <v>18</v>
      </c>
      <c r="Q50" s="6">
        <f t="shared" si="4"/>
        <v>27</v>
      </c>
      <c r="R50" s="6">
        <f t="shared" si="5"/>
        <v>13.5</v>
      </c>
      <c r="T50" s="9">
        <v>46</v>
      </c>
      <c r="U50" s="8">
        <v>7</v>
      </c>
      <c r="V50" s="8">
        <v>12</v>
      </c>
      <c r="W50" s="8">
        <v>18</v>
      </c>
      <c r="X50" s="8">
        <v>9</v>
      </c>
      <c r="Z50" s="9">
        <v>46</v>
      </c>
      <c r="AA50" s="8">
        <v>10.5</v>
      </c>
      <c r="AB50" s="8">
        <v>18</v>
      </c>
      <c r="AC50" s="8">
        <v>27</v>
      </c>
      <c r="AD50" s="8">
        <v>13.5</v>
      </c>
    </row>
    <row r="51" spans="8:30" x14ac:dyDescent="0.2">
      <c r="H51" s="6">
        <v>47</v>
      </c>
      <c r="I51" s="7">
        <v>7</v>
      </c>
      <c r="J51" s="7">
        <v>12</v>
      </c>
      <c r="K51" s="7">
        <v>19</v>
      </c>
      <c r="L51" s="7">
        <v>9</v>
      </c>
      <c r="N51" s="6">
        <v>47</v>
      </c>
      <c r="O51" s="6">
        <f t="shared" si="2"/>
        <v>10.5</v>
      </c>
      <c r="P51" s="6">
        <f t="shared" si="3"/>
        <v>18</v>
      </c>
      <c r="Q51" s="6">
        <f t="shared" si="4"/>
        <v>28.5</v>
      </c>
      <c r="R51" s="6">
        <f t="shared" si="5"/>
        <v>13.5</v>
      </c>
      <c r="T51" s="9">
        <v>47</v>
      </c>
      <c r="U51" s="8">
        <v>7</v>
      </c>
      <c r="V51" s="8">
        <v>12</v>
      </c>
      <c r="W51" s="8">
        <v>19</v>
      </c>
      <c r="X51" s="8">
        <v>9</v>
      </c>
      <c r="Z51" s="9">
        <v>47</v>
      </c>
      <c r="AA51" s="8">
        <v>10.5</v>
      </c>
      <c r="AB51" s="8">
        <v>18</v>
      </c>
      <c r="AC51" s="8">
        <v>28.5</v>
      </c>
      <c r="AD51" s="8">
        <v>13.5</v>
      </c>
    </row>
    <row r="52" spans="8:30" x14ac:dyDescent="0.2">
      <c r="H52" s="6">
        <v>48</v>
      </c>
      <c r="I52" s="7">
        <v>7</v>
      </c>
      <c r="J52" s="7">
        <v>12</v>
      </c>
      <c r="K52" s="7">
        <v>19</v>
      </c>
      <c r="L52" s="7">
        <v>10</v>
      </c>
      <c r="N52" s="6">
        <v>48</v>
      </c>
      <c r="O52" s="6">
        <f t="shared" si="2"/>
        <v>10.5</v>
      </c>
      <c r="P52" s="6">
        <f t="shared" si="3"/>
        <v>18</v>
      </c>
      <c r="Q52" s="6">
        <f t="shared" si="4"/>
        <v>28.5</v>
      </c>
      <c r="R52" s="6">
        <f t="shared" si="5"/>
        <v>15</v>
      </c>
      <c r="T52" s="9">
        <v>48</v>
      </c>
      <c r="U52" s="8">
        <v>7</v>
      </c>
      <c r="V52" s="8">
        <v>12</v>
      </c>
      <c r="W52" s="8">
        <v>19</v>
      </c>
      <c r="X52" s="8">
        <v>10</v>
      </c>
      <c r="Z52" s="9">
        <v>48</v>
      </c>
      <c r="AA52" s="8">
        <v>10.5</v>
      </c>
      <c r="AB52" s="8">
        <v>18</v>
      </c>
      <c r="AC52" s="8">
        <v>28.5</v>
      </c>
      <c r="AD52" s="8">
        <v>15</v>
      </c>
    </row>
    <row r="53" spans="8:30" x14ac:dyDescent="0.2">
      <c r="H53" s="6">
        <v>49</v>
      </c>
      <c r="I53" s="7">
        <v>7</v>
      </c>
      <c r="J53" s="7">
        <v>12</v>
      </c>
      <c r="K53" s="7">
        <v>20</v>
      </c>
      <c r="L53" s="7">
        <v>10</v>
      </c>
      <c r="N53" s="6">
        <v>49</v>
      </c>
      <c r="O53" s="6">
        <f t="shared" si="2"/>
        <v>10.5</v>
      </c>
      <c r="P53" s="6">
        <f t="shared" si="3"/>
        <v>18</v>
      </c>
      <c r="Q53" s="6">
        <f t="shared" si="4"/>
        <v>30</v>
      </c>
      <c r="R53" s="6">
        <f t="shared" si="5"/>
        <v>15</v>
      </c>
      <c r="T53" s="9">
        <v>49</v>
      </c>
      <c r="U53" s="8">
        <v>7</v>
      </c>
      <c r="V53" s="8">
        <v>12</v>
      </c>
      <c r="W53" s="8">
        <v>20</v>
      </c>
      <c r="X53" s="8">
        <v>10</v>
      </c>
      <c r="Z53" s="9">
        <v>49</v>
      </c>
      <c r="AA53" s="8">
        <v>10.5</v>
      </c>
      <c r="AB53" s="8">
        <v>18</v>
      </c>
      <c r="AC53" s="8">
        <v>30</v>
      </c>
      <c r="AD53" s="8">
        <v>15</v>
      </c>
    </row>
    <row r="54" spans="8:30" x14ac:dyDescent="0.2">
      <c r="H54" s="6">
        <v>50</v>
      </c>
      <c r="I54" s="7">
        <v>8</v>
      </c>
      <c r="J54" s="7">
        <v>12</v>
      </c>
      <c r="K54" s="7">
        <v>20</v>
      </c>
      <c r="L54" s="7">
        <v>10</v>
      </c>
      <c r="N54" s="6">
        <v>50</v>
      </c>
      <c r="O54" s="6">
        <f t="shared" si="2"/>
        <v>12</v>
      </c>
      <c r="P54" s="6">
        <f t="shared" si="3"/>
        <v>18</v>
      </c>
      <c r="Q54" s="6">
        <f t="shared" si="4"/>
        <v>30</v>
      </c>
      <c r="R54" s="6">
        <f t="shared" si="5"/>
        <v>15</v>
      </c>
      <c r="T54" s="9">
        <v>50</v>
      </c>
      <c r="U54" s="8">
        <v>8</v>
      </c>
      <c r="V54" s="8">
        <v>12</v>
      </c>
      <c r="W54" s="8">
        <v>20</v>
      </c>
      <c r="X54" s="8">
        <v>10</v>
      </c>
      <c r="Z54" s="9">
        <v>50</v>
      </c>
      <c r="AA54" s="8">
        <v>12</v>
      </c>
      <c r="AB54" s="8">
        <v>18</v>
      </c>
      <c r="AC54" s="8">
        <v>30</v>
      </c>
      <c r="AD54" s="8">
        <v>15</v>
      </c>
    </row>
    <row r="55" spans="8:30" x14ac:dyDescent="0.2">
      <c r="H55" s="6">
        <v>51</v>
      </c>
      <c r="I55" s="7">
        <v>8</v>
      </c>
      <c r="J55" s="7">
        <v>13</v>
      </c>
      <c r="K55" s="7">
        <v>20</v>
      </c>
      <c r="L55" s="7">
        <v>10</v>
      </c>
      <c r="N55" s="6">
        <v>51</v>
      </c>
      <c r="O55" s="6">
        <f t="shared" si="2"/>
        <v>12</v>
      </c>
      <c r="P55" s="6">
        <f t="shared" si="3"/>
        <v>19.5</v>
      </c>
      <c r="Q55" s="6">
        <f t="shared" si="4"/>
        <v>30</v>
      </c>
      <c r="R55" s="6">
        <f t="shared" si="5"/>
        <v>15</v>
      </c>
      <c r="T55" s="9">
        <v>51</v>
      </c>
      <c r="U55" s="8">
        <v>8</v>
      </c>
      <c r="V55" s="8">
        <v>13</v>
      </c>
      <c r="W55" s="8">
        <v>20</v>
      </c>
      <c r="X55" s="8">
        <v>10</v>
      </c>
      <c r="Z55" s="9">
        <v>51</v>
      </c>
      <c r="AA55" s="8">
        <v>12</v>
      </c>
      <c r="AB55" s="8">
        <v>19.5</v>
      </c>
      <c r="AC55" s="8">
        <v>30</v>
      </c>
      <c r="AD55" s="8">
        <v>15</v>
      </c>
    </row>
    <row r="56" spans="8:30" x14ac:dyDescent="0.2">
      <c r="H56" s="6">
        <v>52</v>
      </c>
      <c r="I56" s="7">
        <v>8</v>
      </c>
      <c r="J56" s="7">
        <v>13</v>
      </c>
      <c r="K56" s="7">
        <v>21</v>
      </c>
      <c r="L56" s="7">
        <v>10</v>
      </c>
      <c r="N56" s="6">
        <v>52</v>
      </c>
      <c r="O56" s="6">
        <f t="shared" si="2"/>
        <v>12</v>
      </c>
      <c r="P56" s="6">
        <f t="shared" si="3"/>
        <v>19.5</v>
      </c>
      <c r="Q56" s="6">
        <f t="shared" si="4"/>
        <v>31.5</v>
      </c>
      <c r="R56" s="6">
        <f t="shared" si="5"/>
        <v>15</v>
      </c>
      <c r="T56" s="9">
        <v>52</v>
      </c>
      <c r="U56" s="8">
        <v>8</v>
      </c>
      <c r="V56" s="8">
        <v>13</v>
      </c>
      <c r="W56" s="8">
        <v>21</v>
      </c>
      <c r="X56" s="8">
        <v>10</v>
      </c>
      <c r="Z56" s="9">
        <v>52</v>
      </c>
      <c r="AA56" s="8">
        <v>12</v>
      </c>
      <c r="AB56" s="8">
        <v>19.5</v>
      </c>
      <c r="AC56" s="8">
        <v>31.5</v>
      </c>
      <c r="AD56" s="8">
        <v>15</v>
      </c>
    </row>
    <row r="57" spans="8:30" x14ac:dyDescent="0.2">
      <c r="H57" s="6">
        <v>53</v>
      </c>
      <c r="I57" s="7">
        <v>8</v>
      </c>
      <c r="J57" s="7">
        <v>13</v>
      </c>
      <c r="K57" s="7">
        <v>21</v>
      </c>
      <c r="L57" s="7">
        <v>11</v>
      </c>
      <c r="N57" s="6">
        <v>53</v>
      </c>
      <c r="O57" s="6">
        <f t="shared" si="2"/>
        <v>12</v>
      </c>
      <c r="P57" s="6">
        <f t="shared" si="3"/>
        <v>19.5</v>
      </c>
      <c r="Q57" s="6">
        <f t="shared" si="4"/>
        <v>31.5</v>
      </c>
      <c r="R57" s="6">
        <f t="shared" si="5"/>
        <v>16.5</v>
      </c>
      <c r="T57" s="9">
        <v>53</v>
      </c>
      <c r="U57" s="8">
        <v>8</v>
      </c>
      <c r="V57" s="8">
        <v>13</v>
      </c>
      <c r="W57" s="8">
        <v>21</v>
      </c>
      <c r="X57" s="8">
        <v>11</v>
      </c>
      <c r="Z57" s="9">
        <v>53</v>
      </c>
      <c r="AA57" s="8">
        <v>12</v>
      </c>
      <c r="AB57" s="8">
        <v>19.5</v>
      </c>
      <c r="AC57" s="8">
        <v>31.5</v>
      </c>
      <c r="AD57" s="8">
        <v>16.5</v>
      </c>
    </row>
    <row r="58" spans="8:30" x14ac:dyDescent="0.2">
      <c r="H58" s="6">
        <v>54</v>
      </c>
      <c r="I58" s="7">
        <v>8</v>
      </c>
      <c r="J58" s="7">
        <v>14</v>
      </c>
      <c r="K58" s="7">
        <v>21</v>
      </c>
      <c r="L58" s="7">
        <v>11</v>
      </c>
      <c r="N58" s="6">
        <v>54</v>
      </c>
      <c r="O58" s="6">
        <f t="shared" si="2"/>
        <v>12</v>
      </c>
      <c r="P58" s="6">
        <f t="shared" si="3"/>
        <v>21</v>
      </c>
      <c r="Q58" s="6">
        <f t="shared" si="4"/>
        <v>31.5</v>
      </c>
      <c r="R58" s="6">
        <f t="shared" si="5"/>
        <v>16.5</v>
      </c>
      <c r="T58" s="9">
        <v>54</v>
      </c>
      <c r="U58" s="8">
        <v>8</v>
      </c>
      <c r="V58" s="8">
        <v>14</v>
      </c>
      <c r="W58" s="8">
        <v>21</v>
      </c>
      <c r="X58" s="8">
        <v>11</v>
      </c>
      <c r="Z58" s="9">
        <v>54</v>
      </c>
      <c r="AA58" s="8">
        <v>12</v>
      </c>
      <c r="AB58" s="8">
        <v>21</v>
      </c>
      <c r="AC58" s="8">
        <v>31.5</v>
      </c>
      <c r="AD58" s="8">
        <v>16.5</v>
      </c>
    </row>
    <row r="59" spans="8:30" x14ac:dyDescent="0.2">
      <c r="H59" s="6">
        <v>55</v>
      </c>
      <c r="I59" s="7">
        <v>8</v>
      </c>
      <c r="J59" s="7">
        <v>14</v>
      </c>
      <c r="K59" s="7">
        <v>22</v>
      </c>
      <c r="L59" s="7">
        <v>11</v>
      </c>
      <c r="N59" s="6">
        <v>55</v>
      </c>
      <c r="O59" s="6">
        <f t="shared" si="2"/>
        <v>12</v>
      </c>
      <c r="P59" s="6">
        <f t="shared" si="3"/>
        <v>21</v>
      </c>
      <c r="Q59" s="6">
        <f t="shared" si="4"/>
        <v>33</v>
      </c>
      <c r="R59" s="6">
        <f t="shared" si="5"/>
        <v>16.5</v>
      </c>
      <c r="T59" s="9">
        <v>55</v>
      </c>
      <c r="U59" s="8">
        <v>8</v>
      </c>
      <c r="V59" s="8">
        <v>14</v>
      </c>
      <c r="W59" s="8">
        <v>22</v>
      </c>
      <c r="X59" s="8">
        <v>11</v>
      </c>
      <c r="Z59" s="9">
        <v>55</v>
      </c>
      <c r="AA59" s="8">
        <v>12</v>
      </c>
      <c r="AB59" s="8">
        <v>21</v>
      </c>
      <c r="AC59" s="8">
        <v>33</v>
      </c>
      <c r="AD59" s="8">
        <v>16.5</v>
      </c>
    </row>
    <row r="60" spans="8:30" x14ac:dyDescent="0.2">
      <c r="H60" s="6">
        <v>56</v>
      </c>
      <c r="I60" s="7">
        <v>8</v>
      </c>
      <c r="J60" s="7">
        <v>14</v>
      </c>
      <c r="K60" s="7">
        <v>23</v>
      </c>
      <c r="L60" s="7">
        <v>11</v>
      </c>
      <c r="N60" s="6">
        <v>56</v>
      </c>
      <c r="O60" s="6">
        <f t="shared" si="2"/>
        <v>12</v>
      </c>
      <c r="P60" s="6">
        <f t="shared" si="3"/>
        <v>21</v>
      </c>
      <c r="Q60" s="6">
        <f t="shared" si="4"/>
        <v>34.5</v>
      </c>
      <c r="R60" s="6">
        <f t="shared" si="5"/>
        <v>16.5</v>
      </c>
      <c r="T60" s="9">
        <v>56</v>
      </c>
      <c r="U60" s="8">
        <v>8</v>
      </c>
      <c r="V60" s="8">
        <v>14</v>
      </c>
      <c r="W60" s="8">
        <v>23</v>
      </c>
      <c r="X60" s="8">
        <v>11</v>
      </c>
      <c r="Z60" s="9">
        <v>56</v>
      </c>
      <c r="AA60" s="8">
        <v>12</v>
      </c>
      <c r="AB60" s="8">
        <v>21</v>
      </c>
      <c r="AC60" s="8">
        <v>34.5</v>
      </c>
      <c r="AD60" s="8">
        <v>16.5</v>
      </c>
    </row>
    <row r="61" spans="8:30" x14ac:dyDescent="0.2">
      <c r="H61" s="6">
        <v>57</v>
      </c>
      <c r="I61" s="7">
        <v>9</v>
      </c>
      <c r="J61" s="7">
        <v>14</v>
      </c>
      <c r="K61" s="7">
        <v>23</v>
      </c>
      <c r="L61" s="7">
        <v>11</v>
      </c>
      <c r="N61" s="6">
        <v>57</v>
      </c>
      <c r="O61" s="6">
        <f t="shared" si="2"/>
        <v>13.5</v>
      </c>
      <c r="P61" s="6">
        <f t="shared" si="3"/>
        <v>21</v>
      </c>
      <c r="Q61" s="6">
        <f t="shared" si="4"/>
        <v>34.5</v>
      </c>
      <c r="R61" s="6">
        <f t="shared" si="5"/>
        <v>16.5</v>
      </c>
      <c r="T61" s="9">
        <v>57</v>
      </c>
      <c r="U61" s="8">
        <v>9</v>
      </c>
      <c r="V61" s="8">
        <v>14</v>
      </c>
      <c r="W61" s="8">
        <v>23</v>
      </c>
      <c r="X61" s="8">
        <v>11</v>
      </c>
      <c r="Z61" s="9">
        <v>57</v>
      </c>
      <c r="AA61" s="8">
        <v>13.5</v>
      </c>
      <c r="AB61" s="8">
        <v>21</v>
      </c>
      <c r="AC61" s="8">
        <v>34.5</v>
      </c>
      <c r="AD61" s="8">
        <v>16.5</v>
      </c>
    </row>
    <row r="62" spans="8:30" x14ac:dyDescent="0.2">
      <c r="H62" s="6">
        <v>58</v>
      </c>
      <c r="I62" s="7">
        <v>9</v>
      </c>
      <c r="J62" s="7">
        <v>15</v>
      </c>
      <c r="K62" s="7">
        <v>23</v>
      </c>
      <c r="L62" s="7">
        <v>11</v>
      </c>
      <c r="N62" s="6">
        <v>58</v>
      </c>
      <c r="O62" s="6">
        <f t="shared" si="2"/>
        <v>13.5</v>
      </c>
      <c r="P62" s="6">
        <f t="shared" si="3"/>
        <v>22.5</v>
      </c>
      <c r="Q62" s="6">
        <f t="shared" si="4"/>
        <v>34.5</v>
      </c>
      <c r="R62" s="6">
        <f t="shared" si="5"/>
        <v>16.5</v>
      </c>
      <c r="T62" s="9">
        <v>58</v>
      </c>
      <c r="U62" s="8">
        <v>9</v>
      </c>
      <c r="V62" s="8">
        <v>15</v>
      </c>
      <c r="W62" s="8">
        <v>23</v>
      </c>
      <c r="X62" s="8">
        <v>11</v>
      </c>
      <c r="Z62" s="9">
        <v>58</v>
      </c>
      <c r="AA62" s="8">
        <v>13.5</v>
      </c>
      <c r="AB62" s="8">
        <v>22.5</v>
      </c>
      <c r="AC62" s="8">
        <v>34.5</v>
      </c>
      <c r="AD62" s="8">
        <v>16.5</v>
      </c>
    </row>
    <row r="63" spans="8:30" x14ac:dyDescent="0.2">
      <c r="H63" s="6">
        <v>59</v>
      </c>
      <c r="I63" s="7">
        <v>9</v>
      </c>
      <c r="J63" s="7">
        <v>15</v>
      </c>
      <c r="K63" s="7">
        <v>24</v>
      </c>
      <c r="L63" s="7">
        <v>11</v>
      </c>
      <c r="N63" s="6">
        <v>59</v>
      </c>
      <c r="O63" s="6">
        <f t="shared" si="2"/>
        <v>13.5</v>
      </c>
      <c r="P63" s="6">
        <f t="shared" si="3"/>
        <v>22.5</v>
      </c>
      <c r="Q63" s="6">
        <f t="shared" si="4"/>
        <v>36</v>
      </c>
      <c r="R63" s="6">
        <f t="shared" si="5"/>
        <v>16.5</v>
      </c>
      <c r="T63" s="9">
        <v>59</v>
      </c>
      <c r="U63" s="8">
        <v>9</v>
      </c>
      <c r="V63" s="8">
        <v>15</v>
      </c>
      <c r="W63" s="8">
        <v>24</v>
      </c>
      <c r="X63" s="8">
        <v>11</v>
      </c>
      <c r="Z63" s="9">
        <v>59</v>
      </c>
      <c r="AA63" s="8">
        <v>13.5</v>
      </c>
      <c r="AB63" s="8">
        <v>22.5</v>
      </c>
      <c r="AC63" s="8">
        <v>36</v>
      </c>
      <c r="AD63" s="8">
        <v>16.5</v>
      </c>
    </row>
    <row r="64" spans="8:30" x14ac:dyDescent="0.2">
      <c r="H64" s="6">
        <v>60</v>
      </c>
      <c r="I64" s="7">
        <v>9</v>
      </c>
      <c r="J64" s="7">
        <v>15</v>
      </c>
      <c r="K64" s="7">
        <v>24</v>
      </c>
      <c r="L64" s="7">
        <v>12</v>
      </c>
      <c r="N64" s="6">
        <v>60</v>
      </c>
      <c r="O64" s="6">
        <f t="shared" si="2"/>
        <v>13.5</v>
      </c>
      <c r="P64" s="6">
        <f t="shared" si="3"/>
        <v>22.5</v>
      </c>
      <c r="Q64" s="6">
        <f t="shared" si="4"/>
        <v>36</v>
      </c>
      <c r="R64" s="6">
        <f t="shared" si="5"/>
        <v>18</v>
      </c>
      <c r="T64" s="9">
        <v>60</v>
      </c>
      <c r="U64" s="8">
        <v>9</v>
      </c>
      <c r="V64" s="8">
        <v>15</v>
      </c>
      <c r="W64" s="8">
        <v>24</v>
      </c>
      <c r="X64" s="8">
        <v>12</v>
      </c>
      <c r="Z64" s="9">
        <v>60</v>
      </c>
      <c r="AA64" s="8">
        <v>13.5</v>
      </c>
      <c r="AB64" s="8">
        <v>22.5</v>
      </c>
      <c r="AC64" s="8">
        <v>36</v>
      </c>
      <c r="AD64" s="8">
        <v>18</v>
      </c>
    </row>
    <row r="65" spans="8:30" x14ac:dyDescent="0.2">
      <c r="H65" s="6">
        <v>61</v>
      </c>
      <c r="I65" s="7">
        <v>9</v>
      </c>
      <c r="J65" s="7">
        <v>15</v>
      </c>
      <c r="K65" s="7">
        <v>25</v>
      </c>
      <c r="L65" s="7">
        <v>12</v>
      </c>
      <c r="N65" s="6">
        <v>61</v>
      </c>
      <c r="O65" s="6">
        <f t="shared" si="2"/>
        <v>13.5</v>
      </c>
      <c r="P65" s="6">
        <f t="shared" si="3"/>
        <v>22.5</v>
      </c>
      <c r="Q65" s="6">
        <f t="shared" si="4"/>
        <v>37.5</v>
      </c>
      <c r="R65" s="6">
        <f t="shared" si="5"/>
        <v>18</v>
      </c>
      <c r="T65" s="9">
        <v>61</v>
      </c>
      <c r="U65" s="8">
        <v>9</v>
      </c>
      <c r="V65" s="8">
        <v>15</v>
      </c>
      <c r="W65" s="8">
        <v>25</v>
      </c>
      <c r="X65" s="8">
        <v>12</v>
      </c>
      <c r="Z65" s="9">
        <v>61</v>
      </c>
      <c r="AA65" s="8">
        <v>13.5</v>
      </c>
      <c r="AB65" s="8">
        <v>22.5</v>
      </c>
      <c r="AC65" s="8">
        <v>37.5</v>
      </c>
      <c r="AD65" s="8">
        <v>18</v>
      </c>
    </row>
    <row r="66" spans="8:30" x14ac:dyDescent="0.2">
      <c r="H66" s="6">
        <v>62</v>
      </c>
      <c r="I66" s="7">
        <v>9</v>
      </c>
      <c r="J66" s="7">
        <v>16</v>
      </c>
      <c r="K66" s="7">
        <v>25</v>
      </c>
      <c r="L66" s="7">
        <v>12</v>
      </c>
      <c r="N66" s="6">
        <v>62</v>
      </c>
      <c r="O66" s="6">
        <f t="shared" si="2"/>
        <v>13.5</v>
      </c>
      <c r="P66" s="6">
        <f t="shared" si="3"/>
        <v>24</v>
      </c>
      <c r="Q66" s="6">
        <f t="shared" si="4"/>
        <v>37.5</v>
      </c>
      <c r="R66" s="6">
        <f t="shared" si="5"/>
        <v>18</v>
      </c>
      <c r="T66" s="9">
        <v>62</v>
      </c>
      <c r="U66" s="8">
        <v>9</v>
      </c>
      <c r="V66" s="8">
        <v>16</v>
      </c>
      <c r="W66" s="8">
        <v>25</v>
      </c>
      <c r="X66" s="8">
        <v>12</v>
      </c>
      <c r="Z66" s="9">
        <v>62</v>
      </c>
      <c r="AA66" s="8">
        <v>13.5</v>
      </c>
      <c r="AB66" s="8">
        <v>24</v>
      </c>
      <c r="AC66" s="8">
        <v>37.5</v>
      </c>
      <c r="AD66" s="8">
        <v>18</v>
      </c>
    </row>
    <row r="67" spans="8:30" x14ac:dyDescent="0.2">
      <c r="H67" s="6">
        <v>63</v>
      </c>
      <c r="I67" s="7">
        <v>9</v>
      </c>
      <c r="J67" s="7">
        <v>16</v>
      </c>
      <c r="K67" s="7">
        <v>25</v>
      </c>
      <c r="L67" s="7">
        <v>13</v>
      </c>
      <c r="N67" s="6">
        <v>63</v>
      </c>
      <c r="O67" s="6">
        <f t="shared" si="2"/>
        <v>13.5</v>
      </c>
      <c r="P67" s="6">
        <f t="shared" si="3"/>
        <v>24</v>
      </c>
      <c r="Q67" s="6">
        <f t="shared" si="4"/>
        <v>37.5</v>
      </c>
      <c r="R67" s="6">
        <f t="shared" si="5"/>
        <v>19.5</v>
      </c>
      <c r="T67" s="9">
        <v>63</v>
      </c>
      <c r="U67" s="8">
        <v>9</v>
      </c>
      <c r="V67" s="8">
        <v>16</v>
      </c>
      <c r="W67" s="8">
        <v>25</v>
      </c>
      <c r="X67" s="8">
        <v>13</v>
      </c>
      <c r="Z67" s="9">
        <v>63</v>
      </c>
      <c r="AA67" s="8">
        <v>13.5</v>
      </c>
      <c r="AB67" s="8">
        <v>24</v>
      </c>
      <c r="AC67" s="8">
        <v>37.5</v>
      </c>
      <c r="AD67" s="8">
        <v>19.5</v>
      </c>
    </row>
    <row r="68" spans="8:30" x14ac:dyDescent="0.2">
      <c r="H68" s="6">
        <v>64</v>
      </c>
      <c r="I68" s="7">
        <v>10</v>
      </c>
      <c r="J68" s="7">
        <v>16</v>
      </c>
      <c r="K68" s="7">
        <v>25</v>
      </c>
      <c r="L68" s="7">
        <v>13</v>
      </c>
      <c r="N68" s="6">
        <v>64</v>
      </c>
      <c r="O68" s="6">
        <f t="shared" si="2"/>
        <v>15</v>
      </c>
      <c r="P68" s="6">
        <f t="shared" si="3"/>
        <v>24</v>
      </c>
      <c r="Q68" s="6">
        <f t="shared" si="4"/>
        <v>37.5</v>
      </c>
      <c r="R68" s="6">
        <f t="shared" si="5"/>
        <v>19.5</v>
      </c>
      <c r="T68" s="9">
        <v>64</v>
      </c>
      <c r="U68" s="8">
        <v>10</v>
      </c>
      <c r="V68" s="8">
        <v>16</v>
      </c>
      <c r="W68" s="8">
        <v>25</v>
      </c>
      <c r="X68" s="8">
        <v>13</v>
      </c>
      <c r="Z68" s="9">
        <v>64</v>
      </c>
      <c r="AA68" s="8">
        <v>15</v>
      </c>
      <c r="AB68" s="8">
        <v>24</v>
      </c>
      <c r="AC68" s="8">
        <v>37.5</v>
      </c>
      <c r="AD68" s="8">
        <v>19.5</v>
      </c>
    </row>
    <row r="69" spans="8:30" x14ac:dyDescent="0.2">
      <c r="H69" s="6">
        <v>65</v>
      </c>
      <c r="I69" s="7">
        <v>10</v>
      </c>
      <c r="J69" s="7">
        <v>16</v>
      </c>
      <c r="K69" s="7">
        <v>26</v>
      </c>
      <c r="L69" s="7">
        <v>13</v>
      </c>
      <c r="N69" s="6">
        <v>65</v>
      </c>
      <c r="O69" s="6">
        <f t="shared" si="2"/>
        <v>15</v>
      </c>
      <c r="P69" s="6">
        <f t="shared" si="3"/>
        <v>24</v>
      </c>
      <c r="Q69" s="6">
        <f t="shared" si="4"/>
        <v>39</v>
      </c>
      <c r="R69" s="6">
        <f t="shared" si="5"/>
        <v>19.5</v>
      </c>
      <c r="T69" s="9">
        <v>65</v>
      </c>
      <c r="U69" s="8">
        <v>10</v>
      </c>
      <c r="V69" s="8">
        <v>16</v>
      </c>
      <c r="W69" s="8">
        <v>26</v>
      </c>
      <c r="X69" s="8">
        <v>13</v>
      </c>
      <c r="Z69" s="9">
        <v>65</v>
      </c>
      <c r="AA69" s="8">
        <v>15</v>
      </c>
      <c r="AB69" s="8">
        <v>24</v>
      </c>
      <c r="AC69" s="8">
        <v>39</v>
      </c>
      <c r="AD69" s="8">
        <v>19.5</v>
      </c>
    </row>
    <row r="70" spans="8:30" x14ac:dyDescent="0.2">
      <c r="H70" s="6">
        <v>66</v>
      </c>
      <c r="I70" s="7">
        <v>10</v>
      </c>
      <c r="J70" s="7">
        <v>17</v>
      </c>
      <c r="K70" s="7">
        <v>26</v>
      </c>
      <c r="L70" s="7">
        <v>13</v>
      </c>
      <c r="N70" s="6">
        <v>66</v>
      </c>
      <c r="O70" s="6">
        <f t="shared" si="2"/>
        <v>15</v>
      </c>
      <c r="P70" s="6">
        <f t="shared" si="3"/>
        <v>25.5</v>
      </c>
      <c r="Q70" s="6">
        <f t="shared" si="4"/>
        <v>39</v>
      </c>
      <c r="R70" s="6">
        <f t="shared" si="5"/>
        <v>19.5</v>
      </c>
      <c r="T70" s="9">
        <v>66</v>
      </c>
      <c r="U70" s="8">
        <v>10</v>
      </c>
      <c r="V70" s="8">
        <v>17</v>
      </c>
      <c r="W70" s="8">
        <v>26</v>
      </c>
      <c r="X70" s="8">
        <v>13</v>
      </c>
      <c r="Z70" s="9">
        <v>66</v>
      </c>
      <c r="AA70" s="8">
        <v>15</v>
      </c>
      <c r="AB70" s="8">
        <v>25.5</v>
      </c>
      <c r="AC70" s="8">
        <v>39</v>
      </c>
      <c r="AD70" s="8">
        <v>19.5</v>
      </c>
    </row>
    <row r="71" spans="8:30" x14ac:dyDescent="0.2">
      <c r="H71" s="6">
        <v>67</v>
      </c>
      <c r="I71" s="7">
        <v>10</v>
      </c>
      <c r="J71" s="7">
        <v>17</v>
      </c>
      <c r="K71" s="7">
        <v>27</v>
      </c>
      <c r="L71" s="7">
        <v>13</v>
      </c>
      <c r="N71" s="6">
        <v>67</v>
      </c>
      <c r="O71" s="6">
        <f t="shared" si="2"/>
        <v>15</v>
      </c>
      <c r="P71" s="6">
        <f t="shared" si="3"/>
        <v>25.5</v>
      </c>
      <c r="Q71" s="6">
        <f t="shared" si="4"/>
        <v>40.5</v>
      </c>
      <c r="R71" s="6">
        <f t="shared" si="5"/>
        <v>19.5</v>
      </c>
      <c r="T71" s="9">
        <v>67</v>
      </c>
      <c r="U71" s="8">
        <v>10</v>
      </c>
      <c r="V71" s="8">
        <v>17</v>
      </c>
      <c r="W71" s="8">
        <v>27</v>
      </c>
      <c r="X71" s="8">
        <v>13</v>
      </c>
      <c r="Z71" s="9">
        <v>67</v>
      </c>
      <c r="AA71" s="8">
        <v>15</v>
      </c>
      <c r="AB71" s="8">
        <v>25.5</v>
      </c>
      <c r="AC71" s="8">
        <v>40.5</v>
      </c>
      <c r="AD71" s="8">
        <v>19.5</v>
      </c>
    </row>
    <row r="72" spans="8:30" x14ac:dyDescent="0.2">
      <c r="H72" s="6">
        <v>68</v>
      </c>
      <c r="I72" s="7">
        <v>10</v>
      </c>
      <c r="J72" s="7">
        <v>17</v>
      </c>
      <c r="K72" s="7">
        <v>27</v>
      </c>
      <c r="L72" s="7">
        <v>14</v>
      </c>
      <c r="N72" s="6">
        <v>68</v>
      </c>
      <c r="O72" s="6">
        <f t="shared" si="2"/>
        <v>15</v>
      </c>
      <c r="P72" s="6">
        <f t="shared" si="3"/>
        <v>25.5</v>
      </c>
      <c r="Q72" s="6">
        <f t="shared" si="4"/>
        <v>40.5</v>
      </c>
      <c r="R72" s="6">
        <f t="shared" si="5"/>
        <v>21</v>
      </c>
      <c r="T72" s="9">
        <v>68</v>
      </c>
      <c r="U72" s="8">
        <v>10</v>
      </c>
      <c r="V72" s="8">
        <v>17</v>
      </c>
      <c r="W72" s="8">
        <v>27</v>
      </c>
      <c r="X72" s="8">
        <v>14</v>
      </c>
      <c r="Z72" s="9">
        <v>68</v>
      </c>
      <c r="AA72" s="8">
        <v>15</v>
      </c>
      <c r="AB72" s="8">
        <v>25.5</v>
      </c>
      <c r="AC72" s="8">
        <v>40.5</v>
      </c>
      <c r="AD72" s="8">
        <v>21</v>
      </c>
    </row>
    <row r="73" spans="8:30" x14ac:dyDescent="0.2">
      <c r="H73" s="6">
        <v>69</v>
      </c>
      <c r="I73" s="7">
        <v>10</v>
      </c>
      <c r="J73" s="7">
        <v>17</v>
      </c>
      <c r="K73" s="7">
        <v>28</v>
      </c>
      <c r="L73" s="7">
        <v>14</v>
      </c>
      <c r="N73" s="6">
        <v>69</v>
      </c>
      <c r="O73" s="6">
        <f t="shared" si="2"/>
        <v>15</v>
      </c>
      <c r="P73" s="6">
        <f t="shared" si="3"/>
        <v>25.5</v>
      </c>
      <c r="Q73" s="6">
        <f t="shared" si="4"/>
        <v>42</v>
      </c>
      <c r="R73" s="6">
        <f t="shared" si="5"/>
        <v>21</v>
      </c>
      <c r="T73" s="9">
        <v>69</v>
      </c>
      <c r="U73" s="8">
        <v>10</v>
      </c>
      <c r="V73" s="8">
        <v>17</v>
      </c>
      <c r="W73" s="8">
        <v>28</v>
      </c>
      <c r="X73" s="8">
        <v>14</v>
      </c>
      <c r="Z73" s="9">
        <v>69</v>
      </c>
      <c r="AA73" s="8">
        <v>15</v>
      </c>
      <c r="AB73" s="8">
        <v>25.5</v>
      </c>
      <c r="AC73" s="8">
        <v>42</v>
      </c>
      <c r="AD73" s="8">
        <v>21</v>
      </c>
    </row>
    <row r="74" spans="8:30" x14ac:dyDescent="0.2">
      <c r="H74" s="6">
        <v>70</v>
      </c>
      <c r="I74" s="7">
        <v>11</v>
      </c>
      <c r="J74" s="7">
        <v>17</v>
      </c>
      <c r="K74" s="7">
        <v>28</v>
      </c>
      <c r="L74" s="7">
        <v>14</v>
      </c>
      <c r="N74" s="6">
        <v>70</v>
      </c>
      <c r="O74" s="6">
        <f t="shared" si="2"/>
        <v>16.5</v>
      </c>
      <c r="P74" s="6">
        <f t="shared" si="3"/>
        <v>25.5</v>
      </c>
      <c r="Q74" s="6">
        <f t="shared" si="4"/>
        <v>42</v>
      </c>
      <c r="R74" s="6">
        <f t="shared" si="5"/>
        <v>21</v>
      </c>
      <c r="T74" s="9">
        <v>70</v>
      </c>
      <c r="U74" s="8">
        <v>11</v>
      </c>
      <c r="V74" s="8">
        <v>17</v>
      </c>
      <c r="W74" s="8">
        <v>28</v>
      </c>
      <c r="X74" s="8">
        <v>14</v>
      </c>
      <c r="Z74" s="9">
        <v>70</v>
      </c>
      <c r="AA74" s="8">
        <v>16.5</v>
      </c>
      <c r="AB74" s="8">
        <v>25.5</v>
      </c>
      <c r="AC74" s="8">
        <v>42</v>
      </c>
      <c r="AD74" s="8">
        <v>21</v>
      </c>
    </row>
    <row r="75" spans="8:30" x14ac:dyDescent="0.2">
      <c r="H75" s="6">
        <v>71</v>
      </c>
      <c r="I75" s="7">
        <v>11</v>
      </c>
      <c r="J75" s="7">
        <v>18</v>
      </c>
      <c r="K75" s="7">
        <v>28</v>
      </c>
      <c r="L75" s="7">
        <v>14</v>
      </c>
      <c r="N75" s="6">
        <v>71</v>
      </c>
      <c r="O75" s="6">
        <f t="shared" si="2"/>
        <v>16.5</v>
      </c>
      <c r="P75" s="6">
        <f t="shared" si="3"/>
        <v>27</v>
      </c>
      <c r="Q75" s="6">
        <f t="shared" si="4"/>
        <v>42</v>
      </c>
      <c r="R75" s="6">
        <f t="shared" si="5"/>
        <v>21</v>
      </c>
      <c r="T75" s="9">
        <v>71</v>
      </c>
      <c r="U75" s="8">
        <v>11</v>
      </c>
      <c r="V75" s="8">
        <v>18</v>
      </c>
      <c r="W75" s="8">
        <v>28</v>
      </c>
      <c r="X75" s="8">
        <v>14</v>
      </c>
      <c r="Z75" s="9">
        <v>71</v>
      </c>
      <c r="AA75" s="8">
        <v>16.5</v>
      </c>
      <c r="AB75" s="8">
        <v>27</v>
      </c>
      <c r="AC75" s="8">
        <v>42</v>
      </c>
      <c r="AD75" s="8">
        <v>21</v>
      </c>
    </row>
    <row r="76" spans="8:30" x14ac:dyDescent="0.2">
      <c r="H76" s="6">
        <v>72</v>
      </c>
      <c r="I76" s="7">
        <v>11</v>
      </c>
      <c r="J76" s="7">
        <v>18</v>
      </c>
      <c r="K76" s="7">
        <v>29</v>
      </c>
      <c r="L76" s="7">
        <v>14</v>
      </c>
      <c r="N76" s="6">
        <v>72</v>
      </c>
      <c r="O76" s="6">
        <f t="shared" si="2"/>
        <v>16.5</v>
      </c>
      <c r="P76" s="6">
        <f t="shared" si="3"/>
        <v>27</v>
      </c>
      <c r="Q76" s="6">
        <f t="shared" si="4"/>
        <v>43.5</v>
      </c>
      <c r="R76" s="6">
        <f t="shared" si="5"/>
        <v>21</v>
      </c>
      <c r="T76" s="9">
        <v>72</v>
      </c>
      <c r="U76" s="8">
        <v>11</v>
      </c>
      <c r="V76" s="8">
        <v>18</v>
      </c>
      <c r="W76" s="8">
        <v>29</v>
      </c>
      <c r="X76" s="8">
        <v>14</v>
      </c>
      <c r="Z76" s="9">
        <v>72</v>
      </c>
      <c r="AA76" s="8">
        <v>16.5</v>
      </c>
      <c r="AB76" s="8">
        <v>27</v>
      </c>
      <c r="AC76" s="8">
        <v>43.5</v>
      </c>
      <c r="AD76" s="8">
        <v>21</v>
      </c>
    </row>
    <row r="77" spans="8:30" x14ac:dyDescent="0.2">
      <c r="H77" s="6">
        <v>73</v>
      </c>
      <c r="I77" s="7">
        <v>11</v>
      </c>
      <c r="J77" s="7">
        <v>18</v>
      </c>
      <c r="K77" s="7">
        <v>29</v>
      </c>
      <c r="L77" s="7">
        <v>15</v>
      </c>
      <c r="N77" s="6">
        <v>73</v>
      </c>
      <c r="O77" s="6">
        <f t="shared" si="2"/>
        <v>16.5</v>
      </c>
      <c r="P77" s="6">
        <f t="shared" si="3"/>
        <v>27</v>
      </c>
      <c r="Q77" s="6">
        <f t="shared" si="4"/>
        <v>43.5</v>
      </c>
      <c r="R77" s="6">
        <f t="shared" si="5"/>
        <v>22.5</v>
      </c>
      <c r="T77" s="9">
        <v>73</v>
      </c>
      <c r="U77" s="8">
        <v>11</v>
      </c>
      <c r="V77" s="8">
        <v>18</v>
      </c>
      <c r="W77" s="8">
        <v>29</v>
      </c>
      <c r="X77" s="8">
        <v>15</v>
      </c>
      <c r="Z77" s="9">
        <v>73</v>
      </c>
      <c r="AA77" s="8">
        <v>16.5</v>
      </c>
      <c r="AB77" s="8">
        <v>27</v>
      </c>
      <c r="AC77" s="8">
        <v>43.5</v>
      </c>
      <c r="AD77" s="8">
        <v>22.5</v>
      </c>
    </row>
    <row r="78" spans="8:30" x14ac:dyDescent="0.2">
      <c r="H78" s="6">
        <v>74</v>
      </c>
      <c r="I78" s="7">
        <v>11</v>
      </c>
      <c r="J78" s="7">
        <v>19</v>
      </c>
      <c r="K78" s="7">
        <v>29</v>
      </c>
      <c r="L78" s="7">
        <v>15</v>
      </c>
      <c r="N78" s="6">
        <v>74</v>
      </c>
      <c r="O78" s="6">
        <f t="shared" si="2"/>
        <v>16.5</v>
      </c>
      <c r="P78" s="6">
        <f t="shared" si="3"/>
        <v>28.5</v>
      </c>
      <c r="Q78" s="6">
        <f t="shared" si="4"/>
        <v>43.5</v>
      </c>
      <c r="R78" s="6">
        <f t="shared" si="5"/>
        <v>22.5</v>
      </c>
      <c r="T78" s="9">
        <v>74</v>
      </c>
      <c r="U78" s="8">
        <v>11</v>
      </c>
      <c r="V78" s="8">
        <v>19</v>
      </c>
      <c r="W78" s="8">
        <v>29</v>
      </c>
      <c r="X78" s="8">
        <v>15</v>
      </c>
      <c r="Z78" s="9">
        <v>74</v>
      </c>
      <c r="AA78" s="8">
        <v>16.5</v>
      </c>
      <c r="AB78" s="8">
        <v>28.5</v>
      </c>
      <c r="AC78" s="8">
        <v>43.5</v>
      </c>
      <c r="AD78" s="8">
        <v>22.5</v>
      </c>
    </row>
    <row r="79" spans="8:30" x14ac:dyDescent="0.2">
      <c r="H79" s="6">
        <v>75</v>
      </c>
      <c r="I79" s="7">
        <v>11</v>
      </c>
      <c r="J79" s="7">
        <v>19</v>
      </c>
      <c r="K79" s="7">
        <v>30</v>
      </c>
      <c r="L79" s="7">
        <v>15</v>
      </c>
      <c r="N79" s="6">
        <v>75</v>
      </c>
      <c r="O79" s="6">
        <f t="shared" si="2"/>
        <v>16.5</v>
      </c>
      <c r="P79" s="6">
        <f t="shared" si="3"/>
        <v>28.5</v>
      </c>
      <c r="Q79" s="6">
        <f t="shared" si="4"/>
        <v>45</v>
      </c>
      <c r="R79" s="6">
        <f t="shared" si="5"/>
        <v>22.5</v>
      </c>
      <c r="T79" s="9">
        <v>75</v>
      </c>
      <c r="U79" s="8">
        <v>11</v>
      </c>
      <c r="V79" s="8">
        <v>19</v>
      </c>
      <c r="W79" s="8">
        <v>30</v>
      </c>
      <c r="X79" s="8">
        <v>15</v>
      </c>
      <c r="Z79" s="9">
        <v>75</v>
      </c>
      <c r="AA79" s="8">
        <v>16.5</v>
      </c>
      <c r="AB79" s="8">
        <v>28.5</v>
      </c>
      <c r="AC79" s="8">
        <v>45</v>
      </c>
      <c r="AD79" s="8">
        <v>22.5</v>
      </c>
    </row>
    <row r="80" spans="8:30" x14ac:dyDescent="0.2">
      <c r="H80" s="6">
        <v>76</v>
      </c>
      <c r="I80" s="7">
        <v>11</v>
      </c>
      <c r="J80" s="7">
        <v>19</v>
      </c>
      <c r="K80" s="7">
        <v>31</v>
      </c>
      <c r="L80" s="7">
        <v>15</v>
      </c>
      <c r="N80" s="6">
        <v>76</v>
      </c>
      <c r="O80" s="6">
        <f t="shared" si="2"/>
        <v>16.5</v>
      </c>
      <c r="P80" s="6">
        <f t="shared" si="3"/>
        <v>28.5</v>
      </c>
      <c r="Q80" s="6">
        <f t="shared" si="4"/>
        <v>46.5</v>
      </c>
      <c r="R80" s="6">
        <f t="shared" si="5"/>
        <v>22.5</v>
      </c>
      <c r="T80" s="9">
        <v>76</v>
      </c>
      <c r="U80" s="8">
        <v>11</v>
      </c>
      <c r="V80" s="8">
        <v>19</v>
      </c>
      <c r="W80" s="8">
        <v>31</v>
      </c>
      <c r="X80" s="8">
        <v>15</v>
      </c>
      <c r="Z80" s="9">
        <v>76</v>
      </c>
      <c r="AA80" s="8">
        <v>16.5</v>
      </c>
      <c r="AB80" s="8">
        <v>28.5</v>
      </c>
      <c r="AC80" s="8">
        <v>46.5</v>
      </c>
      <c r="AD80" s="8">
        <v>22.5</v>
      </c>
    </row>
    <row r="81" spans="8:30" x14ac:dyDescent="0.2">
      <c r="H81" s="6">
        <v>77</v>
      </c>
      <c r="I81" s="7">
        <v>12</v>
      </c>
      <c r="J81" s="7">
        <v>19</v>
      </c>
      <c r="K81" s="7">
        <v>31</v>
      </c>
      <c r="L81" s="7">
        <v>15</v>
      </c>
      <c r="N81" s="6">
        <v>77</v>
      </c>
      <c r="O81" s="6">
        <f t="shared" si="2"/>
        <v>18</v>
      </c>
      <c r="P81" s="6">
        <f t="shared" si="3"/>
        <v>28.5</v>
      </c>
      <c r="Q81" s="6">
        <f t="shared" si="4"/>
        <v>46.5</v>
      </c>
      <c r="R81" s="6">
        <f t="shared" si="5"/>
        <v>22.5</v>
      </c>
      <c r="T81" s="9">
        <v>77</v>
      </c>
      <c r="U81" s="8">
        <v>12</v>
      </c>
      <c r="V81" s="8">
        <v>19</v>
      </c>
      <c r="W81" s="8">
        <v>31</v>
      </c>
      <c r="X81" s="8">
        <v>15</v>
      </c>
      <c r="Z81" s="9">
        <v>77</v>
      </c>
      <c r="AA81" s="8">
        <v>18</v>
      </c>
      <c r="AB81" s="8">
        <v>28.5</v>
      </c>
      <c r="AC81" s="8">
        <v>46.5</v>
      </c>
      <c r="AD81" s="8">
        <v>22.5</v>
      </c>
    </row>
    <row r="82" spans="8:30" x14ac:dyDescent="0.2">
      <c r="H82" s="6">
        <v>78</v>
      </c>
      <c r="I82" s="7">
        <v>12</v>
      </c>
      <c r="J82" s="7">
        <v>20</v>
      </c>
      <c r="K82" s="7">
        <v>31</v>
      </c>
      <c r="L82" s="7">
        <v>15</v>
      </c>
      <c r="N82" s="6">
        <v>78</v>
      </c>
      <c r="O82" s="6">
        <f t="shared" si="2"/>
        <v>18</v>
      </c>
      <c r="P82" s="6">
        <f t="shared" si="3"/>
        <v>30</v>
      </c>
      <c r="Q82" s="6">
        <f t="shared" si="4"/>
        <v>46.5</v>
      </c>
      <c r="R82" s="6">
        <f t="shared" si="5"/>
        <v>22.5</v>
      </c>
      <c r="T82" s="9">
        <v>78</v>
      </c>
      <c r="U82" s="8">
        <v>12</v>
      </c>
      <c r="V82" s="8">
        <v>20</v>
      </c>
      <c r="W82" s="8">
        <v>31</v>
      </c>
      <c r="X82" s="8">
        <v>15</v>
      </c>
      <c r="Z82" s="9">
        <v>78</v>
      </c>
      <c r="AA82" s="8">
        <v>18</v>
      </c>
      <c r="AB82" s="8">
        <v>30</v>
      </c>
      <c r="AC82" s="8">
        <v>46.5</v>
      </c>
      <c r="AD82" s="8">
        <v>22.5</v>
      </c>
    </row>
    <row r="83" spans="8:30" x14ac:dyDescent="0.2">
      <c r="H83" s="6">
        <v>79</v>
      </c>
      <c r="I83" s="7">
        <v>12</v>
      </c>
      <c r="J83" s="7">
        <v>20</v>
      </c>
      <c r="K83" s="7">
        <v>32</v>
      </c>
      <c r="L83" s="7">
        <v>15</v>
      </c>
      <c r="N83" s="6">
        <v>79</v>
      </c>
      <c r="O83" s="6">
        <f t="shared" si="2"/>
        <v>18</v>
      </c>
      <c r="P83" s="6">
        <f t="shared" si="3"/>
        <v>30</v>
      </c>
      <c r="Q83" s="6">
        <f t="shared" si="4"/>
        <v>48</v>
      </c>
      <c r="R83" s="6">
        <f t="shared" si="5"/>
        <v>22.5</v>
      </c>
      <c r="T83" s="9">
        <v>79</v>
      </c>
      <c r="U83" s="8">
        <v>12</v>
      </c>
      <c r="V83" s="8">
        <v>20</v>
      </c>
      <c r="W83" s="8">
        <v>32</v>
      </c>
      <c r="X83" s="8">
        <v>15</v>
      </c>
      <c r="Z83" s="9">
        <v>79</v>
      </c>
      <c r="AA83" s="8">
        <v>18</v>
      </c>
      <c r="AB83" s="8">
        <v>30</v>
      </c>
      <c r="AC83" s="8">
        <v>48</v>
      </c>
      <c r="AD83" s="8">
        <v>22.5</v>
      </c>
    </row>
    <row r="84" spans="8:30" x14ac:dyDescent="0.2">
      <c r="H84" s="6">
        <v>80</v>
      </c>
      <c r="I84" s="7">
        <v>12</v>
      </c>
      <c r="J84" s="7">
        <v>20</v>
      </c>
      <c r="K84" s="7">
        <v>32</v>
      </c>
      <c r="L84" s="7">
        <v>16</v>
      </c>
      <c r="N84" s="6">
        <v>80</v>
      </c>
      <c r="O84" s="6">
        <f t="shared" si="2"/>
        <v>18</v>
      </c>
      <c r="P84" s="6">
        <f t="shared" si="3"/>
        <v>30</v>
      </c>
      <c r="Q84" s="6">
        <f t="shared" si="4"/>
        <v>48</v>
      </c>
      <c r="R84" s="6">
        <f t="shared" si="5"/>
        <v>24</v>
      </c>
      <c r="T84" s="9">
        <v>80</v>
      </c>
      <c r="U84" s="8">
        <v>12</v>
      </c>
      <c r="V84" s="8">
        <v>20</v>
      </c>
      <c r="W84" s="8">
        <v>32</v>
      </c>
      <c r="X84" s="8">
        <v>16</v>
      </c>
      <c r="Z84" s="9">
        <v>80</v>
      </c>
      <c r="AA84" s="8">
        <v>18</v>
      </c>
      <c r="AB84" s="8">
        <v>30</v>
      </c>
      <c r="AC84" s="8">
        <v>48</v>
      </c>
      <c r="AD84" s="8">
        <v>24</v>
      </c>
    </row>
    <row r="85" spans="8:30" x14ac:dyDescent="0.2">
      <c r="H85" s="6">
        <v>81</v>
      </c>
      <c r="I85" s="7">
        <v>12</v>
      </c>
      <c r="J85" s="7">
        <v>20</v>
      </c>
      <c r="K85" s="7">
        <v>33</v>
      </c>
      <c r="L85" s="7">
        <v>16</v>
      </c>
      <c r="N85" s="6">
        <v>81</v>
      </c>
      <c r="O85" s="6">
        <f t="shared" ref="O85:O148" si="6">I85*1.5</f>
        <v>18</v>
      </c>
      <c r="P85" s="6">
        <f t="shared" ref="P85:P148" si="7">J85*1.5</f>
        <v>30</v>
      </c>
      <c r="Q85" s="6">
        <f t="shared" ref="Q85:Q148" si="8">K85*1.5</f>
        <v>49.5</v>
      </c>
      <c r="R85" s="6">
        <f t="shared" ref="R85:R148" si="9">L85*1.5</f>
        <v>24</v>
      </c>
      <c r="T85" s="9">
        <v>81</v>
      </c>
      <c r="U85" s="8">
        <v>12</v>
      </c>
      <c r="V85" s="8">
        <v>20</v>
      </c>
      <c r="W85" s="8">
        <v>33</v>
      </c>
      <c r="X85" s="8">
        <v>16</v>
      </c>
      <c r="Z85" s="9">
        <v>81</v>
      </c>
      <c r="AA85" s="8">
        <v>18</v>
      </c>
      <c r="AB85" s="8">
        <v>30</v>
      </c>
      <c r="AC85" s="8">
        <v>49.5</v>
      </c>
      <c r="AD85" s="8">
        <v>24</v>
      </c>
    </row>
    <row r="86" spans="8:30" x14ac:dyDescent="0.2">
      <c r="H86" s="6">
        <v>82</v>
      </c>
      <c r="I86" s="7">
        <v>12</v>
      </c>
      <c r="J86" s="7">
        <v>21</v>
      </c>
      <c r="K86" s="7">
        <v>33</v>
      </c>
      <c r="L86" s="7">
        <v>16</v>
      </c>
      <c r="N86" s="6">
        <v>82</v>
      </c>
      <c r="O86" s="6">
        <f t="shared" si="6"/>
        <v>18</v>
      </c>
      <c r="P86" s="6">
        <f t="shared" si="7"/>
        <v>31.5</v>
      </c>
      <c r="Q86" s="6">
        <f t="shared" si="8"/>
        <v>49.5</v>
      </c>
      <c r="R86" s="6">
        <f t="shared" si="9"/>
        <v>24</v>
      </c>
      <c r="T86" s="9">
        <v>82</v>
      </c>
      <c r="U86" s="8">
        <v>12</v>
      </c>
      <c r="V86" s="8">
        <v>21</v>
      </c>
      <c r="W86" s="8">
        <v>33</v>
      </c>
      <c r="X86" s="8">
        <v>16</v>
      </c>
      <c r="Z86" s="9">
        <v>82</v>
      </c>
      <c r="AA86" s="8">
        <v>18</v>
      </c>
      <c r="AB86" s="8">
        <v>31.5</v>
      </c>
      <c r="AC86" s="8">
        <v>49.5</v>
      </c>
      <c r="AD86" s="8">
        <v>24</v>
      </c>
    </row>
    <row r="87" spans="8:30" x14ac:dyDescent="0.2">
      <c r="H87" s="6">
        <v>83</v>
      </c>
      <c r="I87" s="7">
        <v>12</v>
      </c>
      <c r="J87" s="7">
        <v>21</v>
      </c>
      <c r="K87" s="7">
        <v>33</v>
      </c>
      <c r="L87" s="7">
        <v>17</v>
      </c>
      <c r="N87" s="6">
        <v>83</v>
      </c>
      <c r="O87" s="6">
        <f t="shared" si="6"/>
        <v>18</v>
      </c>
      <c r="P87" s="6">
        <f t="shared" si="7"/>
        <v>31.5</v>
      </c>
      <c r="Q87" s="6">
        <f t="shared" si="8"/>
        <v>49.5</v>
      </c>
      <c r="R87" s="6">
        <f t="shared" si="9"/>
        <v>25.5</v>
      </c>
      <c r="T87" s="9">
        <v>83</v>
      </c>
      <c r="U87" s="8">
        <v>12</v>
      </c>
      <c r="V87" s="8">
        <v>21</v>
      </c>
      <c r="W87" s="8">
        <v>33</v>
      </c>
      <c r="X87" s="8">
        <v>17</v>
      </c>
      <c r="Z87" s="9">
        <v>83</v>
      </c>
      <c r="AA87" s="8">
        <v>18</v>
      </c>
      <c r="AB87" s="8">
        <v>31.5</v>
      </c>
      <c r="AC87" s="8">
        <v>49.5</v>
      </c>
      <c r="AD87" s="8">
        <v>25.5</v>
      </c>
    </row>
    <row r="88" spans="8:30" x14ac:dyDescent="0.2">
      <c r="H88" s="6">
        <v>84</v>
      </c>
      <c r="I88" s="7">
        <v>13</v>
      </c>
      <c r="J88" s="7">
        <v>21</v>
      </c>
      <c r="K88" s="7">
        <v>33</v>
      </c>
      <c r="L88" s="7">
        <v>17</v>
      </c>
      <c r="N88" s="6">
        <v>84</v>
      </c>
      <c r="O88" s="6">
        <f t="shared" si="6"/>
        <v>19.5</v>
      </c>
      <c r="P88" s="6">
        <f t="shared" si="7"/>
        <v>31.5</v>
      </c>
      <c r="Q88" s="6">
        <f t="shared" si="8"/>
        <v>49.5</v>
      </c>
      <c r="R88" s="6">
        <f t="shared" si="9"/>
        <v>25.5</v>
      </c>
      <c r="T88" s="9">
        <v>84</v>
      </c>
      <c r="U88" s="8">
        <v>13</v>
      </c>
      <c r="V88" s="8">
        <v>21</v>
      </c>
      <c r="W88" s="8">
        <v>33</v>
      </c>
      <c r="X88" s="8">
        <v>17</v>
      </c>
      <c r="Z88" s="9">
        <v>84</v>
      </c>
      <c r="AA88" s="8">
        <v>19.5</v>
      </c>
      <c r="AB88" s="8">
        <v>31.5</v>
      </c>
      <c r="AC88" s="8">
        <v>49.5</v>
      </c>
      <c r="AD88" s="8">
        <v>25.5</v>
      </c>
    </row>
    <row r="89" spans="8:30" x14ac:dyDescent="0.2">
      <c r="H89" s="6">
        <v>85</v>
      </c>
      <c r="I89" s="7">
        <v>13</v>
      </c>
      <c r="J89" s="7">
        <v>21</v>
      </c>
      <c r="K89" s="7">
        <v>34</v>
      </c>
      <c r="L89" s="7">
        <v>17</v>
      </c>
      <c r="N89" s="6">
        <v>85</v>
      </c>
      <c r="O89" s="6">
        <f t="shared" si="6"/>
        <v>19.5</v>
      </c>
      <c r="P89" s="6">
        <f t="shared" si="7"/>
        <v>31.5</v>
      </c>
      <c r="Q89" s="6">
        <f t="shared" si="8"/>
        <v>51</v>
      </c>
      <c r="R89" s="6">
        <f t="shared" si="9"/>
        <v>25.5</v>
      </c>
      <c r="T89" s="9">
        <v>85</v>
      </c>
      <c r="U89" s="8">
        <v>13</v>
      </c>
      <c r="V89" s="8">
        <v>21</v>
      </c>
      <c r="W89" s="8">
        <v>34</v>
      </c>
      <c r="X89" s="8">
        <v>17</v>
      </c>
      <c r="Z89" s="9">
        <v>85</v>
      </c>
      <c r="AA89" s="8">
        <v>19.5</v>
      </c>
      <c r="AB89" s="8">
        <v>31.5</v>
      </c>
      <c r="AC89" s="8">
        <v>51</v>
      </c>
      <c r="AD89" s="8">
        <v>25.5</v>
      </c>
    </row>
    <row r="90" spans="8:30" x14ac:dyDescent="0.2">
      <c r="H90" s="6">
        <v>86</v>
      </c>
      <c r="I90" s="7">
        <v>13</v>
      </c>
      <c r="J90" s="7">
        <v>22</v>
      </c>
      <c r="K90" s="7">
        <v>34</v>
      </c>
      <c r="L90" s="7">
        <v>17</v>
      </c>
      <c r="N90" s="6">
        <v>86</v>
      </c>
      <c r="O90" s="6">
        <f t="shared" si="6"/>
        <v>19.5</v>
      </c>
      <c r="P90" s="6">
        <f t="shared" si="7"/>
        <v>33</v>
      </c>
      <c r="Q90" s="6">
        <f t="shared" si="8"/>
        <v>51</v>
      </c>
      <c r="R90" s="6">
        <f t="shared" si="9"/>
        <v>25.5</v>
      </c>
      <c r="T90" s="9">
        <v>86</v>
      </c>
      <c r="U90" s="8">
        <v>13</v>
      </c>
      <c r="V90" s="8">
        <v>22</v>
      </c>
      <c r="W90" s="8">
        <v>34</v>
      </c>
      <c r="X90" s="8">
        <v>17</v>
      </c>
      <c r="Z90" s="9">
        <v>86</v>
      </c>
      <c r="AA90" s="8">
        <v>19.5</v>
      </c>
      <c r="AB90" s="8">
        <v>33</v>
      </c>
      <c r="AC90" s="8">
        <v>51</v>
      </c>
      <c r="AD90" s="8">
        <v>25.5</v>
      </c>
    </row>
    <row r="91" spans="8:30" x14ac:dyDescent="0.2">
      <c r="H91" s="6">
        <v>87</v>
      </c>
      <c r="I91" s="7">
        <v>13</v>
      </c>
      <c r="J91" s="7">
        <v>22</v>
      </c>
      <c r="K91" s="7">
        <v>35</v>
      </c>
      <c r="L91" s="7">
        <v>17</v>
      </c>
      <c r="N91" s="6">
        <v>87</v>
      </c>
      <c r="O91" s="6">
        <f t="shared" si="6"/>
        <v>19.5</v>
      </c>
      <c r="P91" s="6">
        <f t="shared" si="7"/>
        <v>33</v>
      </c>
      <c r="Q91" s="6">
        <f t="shared" si="8"/>
        <v>52.5</v>
      </c>
      <c r="R91" s="6">
        <f t="shared" si="9"/>
        <v>25.5</v>
      </c>
      <c r="T91" s="9">
        <v>87</v>
      </c>
      <c r="U91" s="8">
        <v>13</v>
      </c>
      <c r="V91" s="8">
        <v>22</v>
      </c>
      <c r="W91" s="8">
        <v>35</v>
      </c>
      <c r="X91" s="8">
        <v>17</v>
      </c>
      <c r="Z91" s="9">
        <v>87</v>
      </c>
      <c r="AA91" s="8">
        <v>19.5</v>
      </c>
      <c r="AB91" s="8">
        <v>33</v>
      </c>
      <c r="AC91" s="8">
        <v>52.5</v>
      </c>
      <c r="AD91" s="8">
        <v>25.5</v>
      </c>
    </row>
    <row r="92" spans="8:30" x14ac:dyDescent="0.2">
      <c r="H92" s="6">
        <v>88</v>
      </c>
      <c r="I92" s="7">
        <v>13</v>
      </c>
      <c r="J92" s="7">
        <v>22</v>
      </c>
      <c r="K92" s="7">
        <v>35</v>
      </c>
      <c r="L92" s="7">
        <v>18</v>
      </c>
      <c r="N92" s="6">
        <v>88</v>
      </c>
      <c r="O92" s="6">
        <f t="shared" si="6"/>
        <v>19.5</v>
      </c>
      <c r="P92" s="6">
        <f t="shared" si="7"/>
        <v>33</v>
      </c>
      <c r="Q92" s="6">
        <f t="shared" si="8"/>
        <v>52.5</v>
      </c>
      <c r="R92" s="6">
        <f t="shared" si="9"/>
        <v>27</v>
      </c>
      <c r="T92" s="9">
        <v>88</v>
      </c>
      <c r="U92" s="8">
        <v>13</v>
      </c>
      <c r="V92" s="8">
        <v>22</v>
      </c>
      <c r="W92" s="8">
        <v>35</v>
      </c>
      <c r="X92" s="8">
        <v>18</v>
      </c>
      <c r="Z92" s="9">
        <v>88</v>
      </c>
      <c r="AA92" s="8">
        <v>19.5</v>
      </c>
      <c r="AB92" s="8">
        <v>33</v>
      </c>
      <c r="AC92" s="8">
        <v>52.5</v>
      </c>
      <c r="AD92" s="8">
        <v>27</v>
      </c>
    </row>
    <row r="93" spans="8:30" x14ac:dyDescent="0.2">
      <c r="H93" s="6">
        <v>89</v>
      </c>
      <c r="I93" s="7">
        <v>13</v>
      </c>
      <c r="J93" s="7">
        <v>22</v>
      </c>
      <c r="K93" s="7">
        <v>36</v>
      </c>
      <c r="L93" s="7">
        <v>18</v>
      </c>
      <c r="N93" s="6">
        <v>89</v>
      </c>
      <c r="O93" s="6">
        <f t="shared" si="6"/>
        <v>19.5</v>
      </c>
      <c r="P93" s="6">
        <f t="shared" si="7"/>
        <v>33</v>
      </c>
      <c r="Q93" s="6">
        <f t="shared" si="8"/>
        <v>54</v>
      </c>
      <c r="R93" s="6">
        <f t="shared" si="9"/>
        <v>27</v>
      </c>
      <c r="T93" s="9">
        <v>89</v>
      </c>
      <c r="U93" s="8">
        <v>13</v>
      </c>
      <c r="V93" s="8">
        <v>22</v>
      </c>
      <c r="W93" s="8">
        <v>36</v>
      </c>
      <c r="X93" s="8">
        <v>18</v>
      </c>
      <c r="Z93" s="9">
        <v>89</v>
      </c>
      <c r="AA93" s="8">
        <v>19.5</v>
      </c>
      <c r="AB93" s="8">
        <v>33</v>
      </c>
      <c r="AC93" s="8">
        <v>54</v>
      </c>
      <c r="AD93" s="8">
        <v>27</v>
      </c>
    </row>
    <row r="94" spans="8:30" x14ac:dyDescent="0.2">
      <c r="H94" s="6">
        <v>90</v>
      </c>
      <c r="I94" s="7">
        <v>14</v>
      </c>
      <c r="J94" s="7">
        <v>22</v>
      </c>
      <c r="K94" s="7">
        <v>36</v>
      </c>
      <c r="L94" s="7">
        <v>18</v>
      </c>
      <c r="N94" s="6">
        <v>90</v>
      </c>
      <c r="O94" s="6">
        <f t="shared" si="6"/>
        <v>21</v>
      </c>
      <c r="P94" s="6">
        <f t="shared" si="7"/>
        <v>33</v>
      </c>
      <c r="Q94" s="6">
        <f t="shared" si="8"/>
        <v>54</v>
      </c>
      <c r="R94" s="6">
        <f t="shared" si="9"/>
        <v>27</v>
      </c>
      <c r="T94" s="9">
        <v>90</v>
      </c>
      <c r="U94" s="8">
        <v>14</v>
      </c>
      <c r="V94" s="8">
        <v>22</v>
      </c>
      <c r="W94" s="8">
        <v>36</v>
      </c>
      <c r="X94" s="8">
        <v>18</v>
      </c>
      <c r="Z94" s="9">
        <v>90</v>
      </c>
      <c r="AA94" s="8">
        <v>21</v>
      </c>
      <c r="AB94" s="8">
        <v>33</v>
      </c>
      <c r="AC94" s="8">
        <v>54</v>
      </c>
      <c r="AD94" s="8">
        <v>27</v>
      </c>
    </row>
    <row r="95" spans="8:30" x14ac:dyDescent="0.2">
      <c r="H95" s="6">
        <v>91</v>
      </c>
      <c r="I95" s="7">
        <v>14</v>
      </c>
      <c r="J95" s="7">
        <v>23</v>
      </c>
      <c r="K95" s="7">
        <v>36</v>
      </c>
      <c r="L95" s="7">
        <v>18</v>
      </c>
      <c r="N95" s="6">
        <v>91</v>
      </c>
      <c r="O95" s="6">
        <f t="shared" si="6"/>
        <v>21</v>
      </c>
      <c r="P95" s="6">
        <f t="shared" si="7"/>
        <v>34.5</v>
      </c>
      <c r="Q95" s="6">
        <f t="shared" si="8"/>
        <v>54</v>
      </c>
      <c r="R95" s="6">
        <f t="shared" si="9"/>
        <v>27</v>
      </c>
      <c r="T95" s="9">
        <v>91</v>
      </c>
      <c r="U95" s="8">
        <v>14</v>
      </c>
      <c r="V95" s="8">
        <v>23</v>
      </c>
      <c r="W95" s="8">
        <v>36</v>
      </c>
      <c r="X95" s="8">
        <v>18</v>
      </c>
      <c r="Z95" s="9">
        <v>91</v>
      </c>
      <c r="AA95" s="8">
        <v>21</v>
      </c>
      <c r="AB95" s="8">
        <v>34.5</v>
      </c>
      <c r="AC95" s="8">
        <v>54</v>
      </c>
      <c r="AD95" s="8">
        <v>27</v>
      </c>
    </row>
    <row r="96" spans="8:30" x14ac:dyDescent="0.2">
      <c r="H96" s="6">
        <v>92</v>
      </c>
      <c r="I96" s="7">
        <v>14</v>
      </c>
      <c r="J96" s="7">
        <v>23</v>
      </c>
      <c r="K96" s="7">
        <v>37</v>
      </c>
      <c r="L96" s="7">
        <v>18</v>
      </c>
      <c r="N96" s="6">
        <v>92</v>
      </c>
      <c r="O96" s="6">
        <f t="shared" si="6"/>
        <v>21</v>
      </c>
      <c r="P96" s="6">
        <f t="shared" si="7"/>
        <v>34.5</v>
      </c>
      <c r="Q96" s="6">
        <f t="shared" si="8"/>
        <v>55.5</v>
      </c>
      <c r="R96" s="6">
        <f t="shared" si="9"/>
        <v>27</v>
      </c>
      <c r="T96" s="9">
        <v>92</v>
      </c>
      <c r="U96" s="8">
        <v>14</v>
      </c>
      <c r="V96" s="8">
        <v>23</v>
      </c>
      <c r="W96" s="8">
        <v>37</v>
      </c>
      <c r="X96" s="8">
        <v>18</v>
      </c>
      <c r="Z96" s="9">
        <v>92</v>
      </c>
      <c r="AA96" s="8">
        <v>21</v>
      </c>
      <c r="AB96" s="8">
        <v>34.5</v>
      </c>
      <c r="AC96" s="8">
        <v>55.5</v>
      </c>
      <c r="AD96" s="8">
        <v>27</v>
      </c>
    </row>
    <row r="97" spans="8:30" x14ac:dyDescent="0.2">
      <c r="H97" s="6">
        <v>93</v>
      </c>
      <c r="I97" s="7">
        <v>14</v>
      </c>
      <c r="J97" s="7">
        <v>23</v>
      </c>
      <c r="K97" s="7">
        <v>37</v>
      </c>
      <c r="L97" s="7">
        <v>19</v>
      </c>
      <c r="N97" s="6">
        <v>93</v>
      </c>
      <c r="O97" s="6">
        <f t="shared" si="6"/>
        <v>21</v>
      </c>
      <c r="P97" s="6">
        <f t="shared" si="7"/>
        <v>34.5</v>
      </c>
      <c r="Q97" s="6">
        <f t="shared" si="8"/>
        <v>55.5</v>
      </c>
      <c r="R97" s="6">
        <f t="shared" si="9"/>
        <v>28.5</v>
      </c>
      <c r="T97" s="9">
        <v>93</v>
      </c>
      <c r="U97" s="8">
        <v>14</v>
      </c>
      <c r="V97" s="8">
        <v>23</v>
      </c>
      <c r="W97" s="8">
        <v>37</v>
      </c>
      <c r="X97" s="8">
        <v>19</v>
      </c>
      <c r="Z97" s="9">
        <v>93</v>
      </c>
      <c r="AA97" s="8">
        <v>21</v>
      </c>
      <c r="AB97" s="8">
        <v>34.5</v>
      </c>
      <c r="AC97" s="8">
        <v>55.5</v>
      </c>
      <c r="AD97" s="8">
        <v>28.5</v>
      </c>
    </row>
    <row r="98" spans="8:30" x14ac:dyDescent="0.2">
      <c r="H98" s="6">
        <v>94</v>
      </c>
      <c r="I98" s="7">
        <v>14</v>
      </c>
      <c r="J98" s="7">
        <v>24</v>
      </c>
      <c r="K98" s="7">
        <v>37</v>
      </c>
      <c r="L98" s="7">
        <v>19</v>
      </c>
      <c r="N98" s="6">
        <v>94</v>
      </c>
      <c r="O98" s="6">
        <f t="shared" si="6"/>
        <v>21</v>
      </c>
      <c r="P98" s="6">
        <f t="shared" si="7"/>
        <v>36</v>
      </c>
      <c r="Q98" s="6">
        <f t="shared" si="8"/>
        <v>55.5</v>
      </c>
      <c r="R98" s="6">
        <f t="shared" si="9"/>
        <v>28.5</v>
      </c>
      <c r="T98" s="9">
        <v>94</v>
      </c>
      <c r="U98" s="8">
        <v>14</v>
      </c>
      <c r="V98" s="8">
        <v>24</v>
      </c>
      <c r="W98" s="8">
        <v>37</v>
      </c>
      <c r="X98" s="8">
        <v>19</v>
      </c>
      <c r="Z98" s="9">
        <v>94</v>
      </c>
      <c r="AA98" s="8">
        <v>21</v>
      </c>
      <c r="AB98" s="8">
        <v>36</v>
      </c>
      <c r="AC98" s="8">
        <v>55.5</v>
      </c>
      <c r="AD98" s="8">
        <v>28.5</v>
      </c>
    </row>
    <row r="99" spans="8:30" x14ac:dyDescent="0.2">
      <c r="H99" s="6">
        <v>95</v>
      </c>
      <c r="I99" s="7">
        <v>14</v>
      </c>
      <c r="J99" s="7">
        <v>24</v>
      </c>
      <c r="K99" s="7">
        <v>38</v>
      </c>
      <c r="L99" s="7">
        <v>19</v>
      </c>
      <c r="N99" s="6">
        <v>95</v>
      </c>
      <c r="O99" s="6">
        <f t="shared" si="6"/>
        <v>21</v>
      </c>
      <c r="P99" s="6">
        <f t="shared" si="7"/>
        <v>36</v>
      </c>
      <c r="Q99" s="6">
        <f t="shared" si="8"/>
        <v>57</v>
      </c>
      <c r="R99" s="6">
        <f t="shared" si="9"/>
        <v>28.5</v>
      </c>
      <c r="T99" s="9">
        <v>95</v>
      </c>
      <c r="U99" s="8">
        <v>14</v>
      </c>
      <c r="V99" s="8">
        <v>24</v>
      </c>
      <c r="W99" s="8">
        <v>38</v>
      </c>
      <c r="X99" s="8">
        <v>19</v>
      </c>
      <c r="Z99" s="9">
        <v>95</v>
      </c>
      <c r="AA99" s="8">
        <v>21</v>
      </c>
      <c r="AB99" s="8">
        <v>36</v>
      </c>
      <c r="AC99" s="8">
        <v>57</v>
      </c>
      <c r="AD99" s="8">
        <v>28.5</v>
      </c>
    </row>
    <row r="100" spans="8:30" x14ac:dyDescent="0.2">
      <c r="H100" s="6">
        <v>96</v>
      </c>
      <c r="I100" s="7">
        <v>14</v>
      </c>
      <c r="J100" s="7">
        <v>24</v>
      </c>
      <c r="K100" s="7">
        <v>39</v>
      </c>
      <c r="L100" s="7">
        <v>19</v>
      </c>
      <c r="N100" s="6">
        <v>96</v>
      </c>
      <c r="O100" s="6">
        <f t="shared" si="6"/>
        <v>21</v>
      </c>
      <c r="P100" s="6">
        <f t="shared" si="7"/>
        <v>36</v>
      </c>
      <c r="Q100" s="6">
        <f t="shared" si="8"/>
        <v>58.5</v>
      </c>
      <c r="R100" s="6">
        <f t="shared" si="9"/>
        <v>28.5</v>
      </c>
      <c r="T100" s="9">
        <v>96</v>
      </c>
      <c r="U100" s="8">
        <v>14</v>
      </c>
      <c r="V100" s="8">
        <v>24</v>
      </c>
      <c r="W100" s="8">
        <v>39</v>
      </c>
      <c r="X100" s="8">
        <v>19</v>
      </c>
      <c r="Z100" s="9">
        <v>96</v>
      </c>
      <c r="AA100" s="8">
        <v>21</v>
      </c>
      <c r="AB100" s="8">
        <v>36</v>
      </c>
      <c r="AC100" s="8">
        <v>58.5</v>
      </c>
      <c r="AD100" s="8">
        <v>28.5</v>
      </c>
    </row>
    <row r="101" spans="8:30" x14ac:dyDescent="0.2">
      <c r="H101" s="6">
        <v>97</v>
      </c>
      <c r="I101" s="7">
        <v>15</v>
      </c>
      <c r="J101" s="7">
        <v>24</v>
      </c>
      <c r="K101" s="7">
        <v>39</v>
      </c>
      <c r="L101" s="7">
        <v>19</v>
      </c>
      <c r="N101" s="6">
        <v>97</v>
      </c>
      <c r="O101" s="6">
        <f t="shared" si="6"/>
        <v>22.5</v>
      </c>
      <c r="P101" s="6">
        <f t="shared" si="7"/>
        <v>36</v>
      </c>
      <c r="Q101" s="6">
        <f t="shared" si="8"/>
        <v>58.5</v>
      </c>
      <c r="R101" s="6">
        <f t="shared" si="9"/>
        <v>28.5</v>
      </c>
      <c r="T101" s="9">
        <v>97</v>
      </c>
      <c r="U101" s="8">
        <v>15</v>
      </c>
      <c r="V101" s="8">
        <v>24</v>
      </c>
      <c r="W101" s="8">
        <v>39</v>
      </c>
      <c r="X101" s="8">
        <v>19</v>
      </c>
      <c r="Z101" s="9">
        <v>97</v>
      </c>
      <c r="AA101" s="8">
        <v>22.5</v>
      </c>
      <c r="AB101" s="8">
        <v>36</v>
      </c>
      <c r="AC101" s="8">
        <v>58.5</v>
      </c>
      <c r="AD101" s="8">
        <v>28.5</v>
      </c>
    </row>
    <row r="102" spans="8:30" x14ac:dyDescent="0.2">
      <c r="H102" s="6">
        <v>98</v>
      </c>
      <c r="I102" s="7">
        <v>15</v>
      </c>
      <c r="J102" s="7">
        <v>25</v>
      </c>
      <c r="K102" s="7">
        <v>39</v>
      </c>
      <c r="L102" s="7">
        <v>19</v>
      </c>
      <c r="N102" s="6">
        <v>98</v>
      </c>
      <c r="O102" s="6">
        <f t="shared" si="6"/>
        <v>22.5</v>
      </c>
      <c r="P102" s="6">
        <f t="shared" si="7"/>
        <v>37.5</v>
      </c>
      <c r="Q102" s="6">
        <f t="shared" si="8"/>
        <v>58.5</v>
      </c>
      <c r="R102" s="6">
        <f t="shared" si="9"/>
        <v>28.5</v>
      </c>
      <c r="T102" s="9">
        <v>98</v>
      </c>
      <c r="U102" s="8">
        <v>15</v>
      </c>
      <c r="V102" s="8">
        <v>25</v>
      </c>
      <c r="W102" s="8">
        <v>39</v>
      </c>
      <c r="X102" s="8">
        <v>19</v>
      </c>
      <c r="Z102" s="9">
        <v>98</v>
      </c>
      <c r="AA102" s="8">
        <v>22.5</v>
      </c>
      <c r="AB102" s="8">
        <v>37.5</v>
      </c>
      <c r="AC102" s="8">
        <v>58.5</v>
      </c>
      <c r="AD102" s="8">
        <v>28.5</v>
      </c>
    </row>
    <row r="103" spans="8:30" x14ac:dyDescent="0.2">
      <c r="H103" s="6">
        <v>99</v>
      </c>
      <c r="I103" s="7">
        <v>15</v>
      </c>
      <c r="J103" s="7">
        <v>25</v>
      </c>
      <c r="K103" s="7">
        <v>40</v>
      </c>
      <c r="L103" s="7">
        <v>19</v>
      </c>
      <c r="N103" s="6">
        <v>99</v>
      </c>
      <c r="O103" s="6">
        <f t="shared" si="6"/>
        <v>22.5</v>
      </c>
      <c r="P103" s="6">
        <f t="shared" si="7"/>
        <v>37.5</v>
      </c>
      <c r="Q103" s="6">
        <f t="shared" si="8"/>
        <v>60</v>
      </c>
      <c r="R103" s="6">
        <f t="shared" si="9"/>
        <v>28.5</v>
      </c>
      <c r="T103" s="9">
        <v>99</v>
      </c>
      <c r="U103" s="8">
        <v>15</v>
      </c>
      <c r="V103" s="8">
        <v>25</v>
      </c>
      <c r="W103" s="8">
        <v>40</v>
      </c>
      <c r="X103" s="8">
        <v>19</v>
      </c>
      <c r="Z103" s="9">
        <v>99</v>
      </c>
      <c r="AA103" s="8">
        <v>22.5</v>
      </c>
      <c r="AB103" s="8">
        <v>37.5</v>
      </c>
      <c r="AC103" s="8">
        <v>60</v>
      </c>
      <c r="AD103" s="8">
        <v>28.5</v>
      </c>
    </row>
    <row r="104" spans="8:30" x14ac:dyDescent="0.2">
      <c r="H104" s="6">
        <v>100</v>
      </c>
      <c r="I104" s="7">
        <v>15</v>
      </c>
      <c r="J104" s="7">
        <v>25</v>
      </c>
      <c r="K104" s="7">
        <v>40</v>
      </c>
      <c r="L104" s="7">
        <v>20</v>
      </c>
      <c r="N104" s="6">
        <v>100</v>
      </c>
      <c r="O104" s="6">
        <f t="shared" si="6"/>
        <v>22.5</v>
      </c>
      <c r="P104" s="6">
        <f t="shared" si="7"/>
        <v>37.5</v>
      </c>
      <c r="Q104" s="6">
        <f t="shared" si="8"/>
        <v>60</v>
      </c>
      <c r="R104" s="6">
        <f t="shared" si="9"/>
        <v>30</v>
      </c>
      <c r="T104" s="9">
        <v>100</v>
      </c>
      <c r="U104" s="8">
        <v>15</v>
      </c>
      <c r="V104" s="8">
        <v>25</v>
      </c>
      <c r="W104" s="8">
        <v>40</v>
      </c>
      <c r="X104" s="8">
        <v>20</v>
      </c>
      <c r="Z104" s="9">
        <v>100</v>
      </c>
      <c r="AA104" s="8">
        <v>22.5</v>
      </c>
      <c r="AB104" s="8">
        <v>37.5</v>
      </c>
      <c r="AC104" s="8">
        <v>60</v>
      </c>
      <c r="AD104" s="8">
        <v>30</v>
      </c>
    </row>
    <row r="105" spans="8:30" x14ac:dyDescent="0.2">
      <c r="H105" s="6">
        <v>101</v>
      </c>
      <c r="I105" s="7">
        <v>15</v>
      </c>
      <c r="J105" s="7">
        <v>25</v>
      </c>
      <c r="K105" s="7">
        <v>41</v>
      </c>
      <c r="L105" s="7">
        <v>20</v>
      </c>
      <c r="N105" s="6">
        <v>101</v>
      </c>
      <c r="O105" s="6">
        <f t="shared" si="6"/>
        <v>22.5</v>
      </c>
      <c r="P105" s="6">
        <f t="shared" si="7"/>
        <v>37.5</v>
      </c>
      <c r="Q105" s="6">
        <f t="shared" si="8"/>
        <v>61.5</v>
      </c>
      <c r="R105" s="6">
        <f t="shared" si="9"/>
        <v>30</v>
      </c>
      <c r="T105" s="9">
        <v>101</v>
      </c>
      <c r="U105" s="8">
        <v>15</v>
      </c>
      <c r="V105" s="8">
        <v>25</v>
      </c>
      <c r="W105" s="8">
        <v>41</v>
      </c>
      <c r="X105" s="8">
        <v>20</v>
      </c>
      <c r="Z105" s="9">
        <v>101</v>
      </c>
      <c r="AA105" s="8">
        <v>22.5</v>
      </c>
      <c r="AB105" s="8">
        <v>37.5</v>
      </c>
      <c r="AC105" s="8">
        <v>61.5</v>
      </c>
      <c r="AD105" s="8">
        <v>30</v>
      </c>
    </row>
    <row r="106" spans="8:30" x14ac:dyDescent="0.2">
      <c r="H106" s="6">
        <v>102</v>
      </c>
      <c r="I106" s="7">
        <v>15</v>
      </c>
      <c r="J106" s="7">
        <v>26</v>
      </c>
      <c r="K106" s="7">
        <v>41</v>
      </c>
      <c r="L106" s="7">
        <v>20</v>
      </c>
      <c r="N106" s="6">
        <v>102</v>
      </c>
      <c r="O106" s="6">
        <f t="shared" si="6"/>
        <v>22.5</v>
      </c>
      <c r="P106" s="6">
        <f t="shared" si="7"/>
        <v>39</v>
      </c>
      <c r="Q106" s="6">
        <f t="shared" si="8"/>
        <v>61.5</v>
      </c>
      <c r="R106" s="6">
        <f t="shared" si="9"/>
        <v>30</v>
      </c>
      <c r="T106" s="9">
        <v>102</v>
      </c>
      <c r="U106" s="8">
        <v>15</v>
      </c>
      <c r="V106" s="8">
        <v>26</v>
      </c>
      <c r="W106" s="8">
        <v>41</v>
      </c>
      <c r="X106" s="8">
        <v>20</v>
      </c>
      <c r="Z106" s="9">
        <v>102</v>
      </c>
      <c r="AA106" s="8">
        <v>22.5</v>
      </c>
      <c r="AB106" s="8">
        <v>39</v>
      </c>
      <c r="AC106" s="8">
        <v>61.5</v>
      </c>
      <c r="AD106" s="8">
        <v>30</v>
      </c>
    </row>
    <row r="107" spans="8:30" x14ac:dyDescent="0.2">
      <c r="H107" s="6">
        <v>103</v>
      </c>
      <c r="I107" s="7">
        <v>15</v>
      </c>
      <c r="J107" s="7">
        <v>26</v>
      </c>
      <c r="K107" s="7">
        <v>41</v>
      </c>
      <c r="L107" s="7">
        <v>21</v>
      </c>
      <c r="N107" s="6">
        <v>103</v>
      </c>
      <c r="O107" s="6">
        <f t="shared" si="6"/>
        <v>22.5</v>
      </c>
      <c r="P107" s="6">
        <f t="shared" si="7"/>
        <v>39</v>
      </c>
      <c r="Q107" s="6">
        <f t="shared" si="8"/>
        <v>61.5</v>
      </c>
      <c r="R107" s="6">
        <f t="shared" si="9"/>
        <v>31.5</v>
      </c>
      <c r="T107" s="9">
        <v>103</v>
      </c>
      <c r="U107" s="8">
        <v>15</v>
      </c>
      <c r="V107" s="8">
        <v>26</v>
      </c>
      <c r="W107" s="8">
        <v>41</v>
      </c>
      <c r="X107" s="8">
        <v>21</v>
      </c>
      <c r="Z107" s="9">
        <v>103</v>
      </c>
      <c r="AA107" s="8">
        <v>22.5</v>
      </c>
      <c r="AB107" s="8">
        <v>39</v>
      </c>
      <c r="AC107" s="8">
        <v>61.5</v>
      </c>
      <c r="AD107" s="8">
        <v>31.5</v>
      </c>
    </row>
    <row r="108" spans="8:30" x14ac:dyDescent="0.2">
      <c r="H108" s="6">
        <v>104</v>
      </c>
      <c r="I108" s="7">
        <v>16</v>
      </c>
      <c r="J108" s="7">
        <v>26</v>
      </c>
      <c r="K108" s="7">
        <v>41</v>
      </c>
      <c r="L108" s="7">
        <v>21</v>
      </c>
      <c r="N108" s="6">
        <v>104</v>
      </c>
      <c r="O108" s="6">
        <f t="shared" si="6"/>
        <v>24</v>
      </c>
      <c r="P108" s="6">
        <f t="shared" si="7"/>
        <v>39</v>
      </c>
      <c r="Q108" s="6">
        <f t="shared" si="8"/>
        <v>61.5</v>
      </c>
      <c r="R108" s="6">
        <f t="shared" si="9"/>
        <v>31.5</v>
      </c>
      <c r="T108" s="9">
        <v>104</v>
      </c>
      <c r="U108" s="8">
        <v>16</v>
      </c>
      <c r="V108" s="8">
        <v>26</v>
      </c>
      <c r="W108" s="8">
        <v>41</v>
      </c>
      <c r="X108" s="8">
        <v>21</v>
      </c>
      <c r="Z108" s="9">
        <v>104</v>
      </c>
      <c r="AA108" s="8">
        <v>24</v>
      </c>
      <c r="AB108" s="8">
        <v>39</v>
      </c>
      <c r="AC108" s="8">
        <v>61.5</v>
      </c>
      <c r="AD108" s="8">
        <v>31.5</v>
      </c>
    </row>
    <row r="109" spans="8:30" x14ac:dyDescent="0.2">
      <c r="H109" s="6">
        <v>105</v>
      </c>
      <c r="I109" s="7">
        <v>16</v>
      </c>
      <c r="J109" s="7">
        <v>26</v>
      </c>
      <c r="K109" s="7">
        <v>42</v>
      </c>
      <c r="L109" s="7">
        <v>21</v>
      </c>
      <c r="N109" s="6">
        <v>105</v>
      </c>
      <c r="O109" s="6">
        <f t="shared" si="6"/>
        <v>24</v>
      </c>
      <c r="P109" s="6">
        <f t="shared" si="7"/>
        <v>39</v>
      </c>
      <c r="Q109" s="6">
        <f t="shared" si="8"/>
        <v>63</v>
      </c>
      <c r="R109" s="6">
        <f t="shared" si="9"/>
        <v>31.5</v>
      </c>
      <c r="T109" s="9">
        <v>105</v>
      </c>
      <c r="U109" s="8">
        <v>16</v>
      </c>
      <c r="V109" s="8">
        <v>26</v>
      </c>
      <c r="W109" s="8">
        <v>42</v>
      </c>
      <c r="X109" s="8">
        <v>21</v>
      </c>
      <c r="Z109" s="9">
        <v>105</v>
      </c>
      <c r="AA109" s="8">
        <v>24</v>
      </c>
      <c r="AB109" s="8">
        <v>39</v>
      </c>
      <c r="AC109" s="8">
        <v>63</v>
      </c>
      <c r="AD109" s="8">
        <v>31.5</v>
      </c>
    </row>
    <row r="110" spans="8:30" x14ac:dyDescent="0.2">
      <c r="H110" s="6">
        <v>106</v>
      </c>
      <c r="I110" s="7">
        <v>16</v>
      </c>
      <c r="J110" s="7">
        <v>27</v>
      </c>
      <c r="K110" s="7">
        <v>42</v>
      </c>
      <c r="L110" s="7">
        <v>21</v>
      </c>
      <c r="N110" s="6">
        <v>106</v>
      </c>
      <c r="O110" s="6">
        <f t="shared" si="6"/>
        <v>24</v>
      </c>
      <c r="P110" s="6">
        <f t="shared" si="7"/>
        <v>40.5</v>
      </c>
      <c r="Q110" s="6">
        <f t="shared" si="8"/>
        <v>63</v>
      </c>
      <c r="R110" s="6">
        <f t="shared" si="9"/>
        <v>31.5</v>
      </c>
      <c r="T110" s="9">
        <v>106</v>
      </c>
      <c r="U110" s="8">
        <v>16</v>
      </c>
      <c r="V110" s="8">
        <v>27</v>
      </c>
      <c r="W110" s="8">
        <v>42</v>
      </c>
      <c r="X110" s="8">
        <v>21</v>
      </c>
      <c r="Z110" s="9">
        <v>106</v>
      </c>
      <c r="AA110" s="8">
        <v>24</v>
      </c>
      <c r="AB110" s="8">
        <v>40.5</v>
      </c>
      <c r="AC110" s="8">
        <v>63</v>
      </c>
      <c r="AD110" s="8">
        <v>31.5</v>
      </c>
    </row>
    <row r="111" spans="8:30" x14ac:dyDescent="0.2">
      <c r="H111" s="6">
        <v>107</v>
      </c>
      <c r="I111" s="7">
        <v>16</v>
      </c>
      <c r="J111" s="7">
        <v>27</v>
      </c>
      <c r="K111" s="7">
        <v>43</v>
      </c>
      <c r="L111" s="7">
        <v>21</v>
      </c>
      <c r="N111" s="6">
        <v>107</v>
      </c>
      <c r="O111" s="6">
        <f t="shared" si="6"/>
        <v>24</v>
      </c>
      <c r="P111" s="6">
        <f t="shared" si="7"/>
        <v>40.5</v>
      </c>
      <c r="Q111" s="6">
        <f t="shared" si="8"/>
        <v>64.5</v>
      </c>
      <c r="R111" s="6">
        <f t="shared" si="9"/>
        <v>31.5</v>
      </c>
      <c r="T111" s="9">
        <v>107</v>
      </c>
      <c r="U111" s="8">
        <v>16</v>
      </c>
      <c r="V111" s="8">
        <v>27</v>
      </c>
      <c r="W111" s="8">
        <v>43</v>
      </c>
      <c r="X111" s="8">
        <v>21</v>
      </c>
      <c r="Z111" s="9">
        <v>107</v>
      </c>
      <c r="AA111" s="8">
        <v>24</v>
      </c>
      <c r="AB111" s="8">
        <v>40.5</v>
      </c>
      <c r="AC111" s="8">
        <v>64.5</v>
      </c>
      <c r="AD111" s="8">
        <v>31.5</v>
      </c>
    </row>
    <row r="112" spans="8:30" x14ac:dyDescent="0.2">
      <c r="H112" s="6">
        <v>108</v>
      </c>
      <c r="I112" s="7">
        <v>16</v>
      </c>
      <c r="J112" s="7">
        <v>27</v>
      </c>
      <c r="K112" s="7">
        <v>43</v>
      </c>
      <c r="L112" s="7">
        <v>22</v>
      </c>
      <c r="N112" s="6">
        <v>108</v>
      </c>
      <c r="O112" s="6">
        <f t="shared" si="6"/>
        <v>24</v>
      </c>
      <c r="P112" s="6">
        <f t="shared" si="7"/>
        <v>40.5</v>
      </c>
      <c r="Q112" s="6">
        <f t="shared" si="8"/>
        <v>64.5</v>
      </c>
      <c r="R112" s="6">
        <f t="shared" si="9"/>
        <v>33</v>
      </c>
      <c r="T112" s="9">
        <v>108</v>
      </c>
      <c r="U112" s="8">
        <v>16</v>
      </c>
      <c r="V112" s="8">
        <v>27</v>
      </c>
      <c r="W112" s="8">
        <v>43</v>
      </c>
      <c r="X112" s="8">
        <v>22</v>
      </c>
      <c r="Z112" s="9">
        <v>108</v>
      </c>
      <c r="AA112" s="8">
        <v>24</v>
      </c>
      <c r="AB112" s="8">
        <v>40.5</v>
      </c>
      <c r="AC112" s="8">
        <v>64.5</v>
      </c>
      <c r="AD112" s="8">
        <v>33</v>
      </c>
    </row>
    <row r="113" spans="8:30" x14ac:dyDescent="0.2">
      <c r="H113" s="6">
        <v>109</v>
      </c>
      <c r="I113" s="7">
        <v>16</v>
      </c>
      <c r="J113" s="7">
        <v>27</v>
      </c>
      <c r="K113" s="7">
        <v>44</v>
      </c>
      <c r="L113" s="7">
        <v>22</v>
      </c>
      <c r="N113" s="6">
        <v>109</v>
      </c>
      <c r="O113" s="6">
        <f t="shared" si="6"/>
        <v>24</v>
      </c>
      <c r="P113" s="6">
        <f t="shared" si="7"/>
        <v>40.5</v>
      </c>
      <c r="Q113" s="6">
        <f t="shared" si="8"/>
        <v>66</v>
      </c>
      <c r="R113" s="6">
        <f t="shared" si="9"/>
        <v>33</v>
      </c>
      <c r="T113" s="9">
        <v>109</v>
      </c>
      <c r="U113" s="8">
        <v>16</v>
      </c>
      <c r="V113" s="8">
        <v>27</v>
      </c>
      <c r="W113" s="8">
        <v>44</v>
      </c>
      <c r="X113" s="8">
        <v>22</v>
      </c>
      <c r="Z113" s="9">
        <v>109</v>
      </c>
      <c r="AA113" s="8">
        <v>24</v>
      </c>
      <c r="AB113" s="8">
        <v>40.5</v>
      </c>
      <c r="AC113" s="8">
        <v>66</v>
      </c>
      <c r="AD113" s="8">
        <v>33</v>
      </c>
    </row>
    <row r="114" spans="8:30" x14ac:dyDescent="0.2">
      <c r="H114" s="6">
        <v>110</v>
      </c>
      <c r="I114" s="7">
        <v>17</v>
      </c>
      <c r="J114" s="7">
        <v>27</v>
      </c>
      <c r="K114" s="7">
        <v>44</v>
      </c>
      <c r="L114" s="7">
        <v>22</v>
      </c>
      <c r="N114" s="6">
        <v>110</v>
      </c>
      <c r="O114" s="6">
        <f t="shared" si="6"/>
        <v>25.5</v>
      </c>
      <c r="P114" s="6">
        <f t="shared" si="7"/>
        <v>40.5</v>
      </c>
      <c r="Q114" s="6">
        <f t="shared" si="8"/>
        <v>66</v>
      </c>
      <c r="R114" s="6">
        <f t="shared" si="9"/>
        <v>33</v>
      </c>
      <c r="T114" s="9">
        <v>110</v>
      </c>
      <c r="U114" s="8">
        <v>17</v>
      </c>
      <c r="V114" s="8">
        <v>27</v>
      </c>
      <c r="W114" s="8">
        <v>44</v>
      </c>
      <c r="X114" s="8">
        <v>22</v>
      </c>
      <c r="Z114" s="9">
        <v>110</v>
      </c>
      <c r="AA114" s="8">
        <v>25.5</v>
      </c>
      <c r="AB114" s="8">
        <v>40.5</v>
      </c>
      <c r="AC114" s="8">
        <v>66</v>
      </c>
      <c r="AD114" s="8">
        <v>33</v>
      </c>
    </row>
    <row r="115" spans="8:30" x14ac:dyDescent="0.2">
      <c r="H115" s="6">
        <v>111</v>
      </c>
      <c r="I115" s="7">
        <v>17</v>
      </c>
      <c r="J115" s="7">
        <v>28</v>
      </c>
      <c r="K115" s="7">
        <v>44</v>
      </c>
      <c r="L115" s="7">
        <v>22</v>
      </c>
      <c r="N115" s="6">
        <v>111</v>
      </c>
      <c r="O115" s="6">
        <f t="shared" si="6"/>
        <v>25.5</v>
      </c>
      <c r="P115" s="6">
        <f t="shared" si="7"/>
        <v>42</v>
      </c>
      <c r="Q115" s="6">
        <f t="shared" si="8"/>
        <v>66</v>
      </c>
      <c r="R115" s="6">
        <f t="shared" si="9"/>
        <v>33</v>
      </c>
      <c r="T115" s="9">
        <v>111</v>
      </c>
      <c r="U115" s="8">
        <v>17</v>
      </c>
      <c r="V115" s="8">
        <v>28</v>
      </c>
      <c r="W115" s="8">
        <v>44</v>
      </c>
      <c r="X115" s="8">
        <v>22</v>
      </c>
      <c r="Z115" s="9">
        <v>111</v>
      </c>
      <c r="AA115" s="8">
        <v>25.5</v>
      </c>
      <c r="AB115" s="8">
        <v>42</v>
      </c>
      <c r="AC115" s="8">
        <v>66</v>
      </c>
      <c r="AD115" s="8">
        <v>33</v>
      </c>
    </row>
    <row r="116" spans="8:30" x14ac:dyDescent="0.2">
      <c r="H116" s="6">
        <v>112</v>
      </c>
      <c r="I116" s="7">
        <v>17</v>
      </c>
      <c r="J116" s="7">
        <v>28</v>
      </c>
      <c r="K116" s="7">
        <v>45</v>
      </c>
      <c r="L116" s="7">
        <v>22</v>
      </c>
      <c r="N116" s="6">
        <v>112</v>
      </c>
      <c r="O116" s="6">
        <f t="shared" si="6"/>
        <v>25.5</v>
      </c>
      <c r="P116" s="6">
        <f t="shared" si="7"/>
        <v>42</v>
      </c>
      <c r="Q116" s="6">
        <f t="shared" si="8"/>
        <v>67.5</v>
      </c>
      <c r="R116" s="6">
        <f t="shared" si="9"/>
        <v>33</v>
      </c>
      <c r="T116" s="9">
        <v>112</v>
      </c>
      <c r="U116" s="8">
        <v>17</v>
      </c>
      <c r="V116" s="8">
        <v>28</v>
      </c>
      <c r="W116" s="8">
        <v>45</v>
      </c>
      <c r="X116" s="8">
        <v>22</v>
      </c>
      <c r="Z116" s="9">
        <v>112</v>
      </c>
      <c r="AA116" s="8">
        <v>25.5</v>
      </c>
      <c r="AB116" s="8">
        <v>42</v>
      </c>
      <c r="AC116" s="8">
        <v>67.5</v>
      </c>
      <c r="AD116" s="8">
        <v>33</v>
      </c>
    </row>
    <row r="117" spans="8:30" x14ac:dyDescent="0.2">
      <c r="H117" s="6">
        <v>113</v>
      </c>
      <c r="I117" s="7">
        <v>17</v>
      </c>
      <c r="J117" s="7">
        <v>28</v>
      </c>
      <c r="K117" s="7">
        <v>45</v>
      </c>
      <c r="L117" s="7">
        <v>23</v>
      </c>
      <c r="N117" s="6">
        <v>113</v>
      </c>
      <c r="O117" s="6">
        <f t="shared" si="6"/>
        <v>25.5</v>
      </c>
      <c r="P117" s="6">
        <f t="shared" si="7"/>
        <v>42</v>
      </c>
      <c r="Q117" s="6">
        <f t="shared" si="8"/>
        <v>67.5</v>
      </c>
      <c r="R117" s="6">
        <f t="shared" si="9"/>
        <v>34.5</v>
      </c>
      <c r="T117" s="9">
        <v>113</v>
      </c>
      <c r="U117" s="8">
        <v>17</v>
      </c>
      <c r="V117" s="8">
        <v>28</v>
      </c>
      <c r="W117" s="8">
        <v>45</v>
      </c>
      <c r="X117" s="8">
        <v>23</v>
      </c>
      <c r="Z117" s="9">
        <v>113</v>
      </c>
      <c r="AA117" s="8">
        <v>25.5</v>
      </c>
      <c r="AB117" s="8">
        <v>42</v>
      </c>
      <c r="AC117" s="8">
        <v>67.5</v>
      </c>
      <c r="AD117" s="8">
        <v>34.5</v>
      </c>
    </row>
    <row r="118" spans="8:30" x14ac:dyDescent="0.2">
      <c r="H118" s="6">
        <v>114</v>
      </c>
      <c r="I118" s="7">
        <v>17</v>
      </c>
      <c r="J118" s="7">
        <v>29</v>
      </c>
      <c r="K118" s="7">
        <v>45</v>
      </c>
      <c r="L118" s="7">
        <v>23</v>
      </c>
      <c r="N118" s="6">
        <v>114</v>
      </c>
      <c r="O118" s="6">
        <f t="shared" si="6"/>
        <v>25.5</v>
      </c>
      <c r="P118" s="6">
        <f t="shared" si="7"/>
        <v>43.5</v>
      </c>
      <c r="Q118" s="6">
        <f t="shared" si="8"/>
        <v>67.5</v>
      </c>
      <c r="R118" s="6">
        <f t="shared" si="9"/>
        <v>34.5</v>
      </c>
      <c r="T118" s="9">
        <v>114</v>
      </c>
      <c r="U118" s="8">
        <v>17</v>
      </c>
      <c r="V118" s="8">
        <v>29</v>
      </c>
      <c r="W118" s="8">
        <v>45</v>
      </c>
      <c r="X118" s="8">
        <v>23</v>
      </c>
      <c r="Z118" s="9">
        <v>114</v>
      </c>
      <c r="AA118" s="8">
        <v>25.5</v>
      </c>
      <c r="AB118" s="8">
        <v>43.5</v>
      </c>
      <c r="AC118" s="8">
        <v>67.5</v>
      </c>
      <c r="AD118" s="8">
        <v>34.5</v>
      </c>
    </row>
    <row r="119" spans="8:30" x14ac:dyDescent="0.2">
      <c r="H119" s="6">
        <v>115</v>
      </c>
      <c r="I119" s="7">
        <v>17</v>
      </c>
      <c r="J119" s="7">
        <v>29</v>
      </c>
      <c r="K119" s="7">
        <v>46</v>
      </c>
      <c r="L119" s="7">
        <v>23</v>
      </c>
      <c r="N119" s="6">
        <v>115</v>
      </c>
      <c r="O119" s="6">
        <f t="shared" si="6"/>
        <v>25.5</v>
      </c>
      <c r="P119" s="6">
        <f t="shared" si="7"/>
        <v>43.5</v>
      </c>
      <c r="Q119" s="6">
        <f t="shared" si="8"/>
        <v>69</v>
      </c>
      <c r="R119" s="6">
        <f t="shared" si="9"/>
        <v>34.5</v>
      </c>
      <c r="T119" s="9">
        <v>115</v>
      </c>
      <c r="U119" s="8">
        <v>17</v>
      </c>
      <c r="V119" s="8">
        <v>29</v>
      </c>
      <c r="W119" s="8">
        <v>46</v>
      </c>
      <c r="X119" s="8">
        <v>23</v>
      </c>
      <c r="Z119" s="9">
        <v>115</v>
      </c>
      <c r="AA119" s="8">
        <v>25.5</v>
      </c>
      <c r="AB119" s="8">
        <v>43.5</v>
      </c>
      <c r="AC119" s="8">
        <v>69</v>
      </c>
      <c r="AD119" s="8">
        <v>34.5</v>
      </c>
    </row>
    <row r="120" spans="8:30" x14ac:dyDescent="0.2">
      <c r="H120" s="6">
        <v>116</v>
      </c>
      <c r="I120" s="7">
        <v>17</v>
      </c>
      <c r="J120" s="7">
        <v>29</v>
      </c>
      <c r="K120" s="7">
        <v>47</v>
      </c>
      <c r="L120" s="7">
        <v>23</v>
      </c>
      <c r="N120" s="6">
        <v>116</v>
      </c>
      <c r="O120" s="6">
        <f t="shared" si="6"/>
        <v>25.5</v>
      </c>
      <c r="P120" s="6">
        <f t="shared" si="7"/>
        <v>43.5</v>
      </c>
      <c r="Q120" s="6">
        <f t="shared" si="8"/>
        <v>70.5</v>
      </c>
      <c r="R120" s="6">
        <f t="shared" si="9"/>
        <v>34.5</v>
      </c>
      <c r="T120" s="9">
        <v>116</v>
      </c>
      <c r="U120" s="8">
        <v>17</v>
      </c>
      <c r="V120" s="8">
        <v>29</v>
      </c>
      <c r="W120" s="8">
        <v>47</v>
      </c>
      <c r="X120" s="8">
        <v>23</v>
      </c>
      <c r="Z120" s="9">
        <v>116</v>
      </c>
      <c r="AA120" s="8">
        <v>25.5</v>
      </c>
      <c r="AB120" s="8">
        <v>43.5</v>
      </c>
      <c r="AC120" s="8">
        <v>70.5</v>
      </c>
      <c r="AD120" s="8">
        <v>34.5</v>
      </c>
    </row>
    <row r="121" spans="8:30" x14ac:dyDescent="0.2">
      <c r="H121" s="6">
        <v>117</v>
      </c>
      <c r="I121" s="7">
        <v>18</v>
      </c>
      <c r="J121" s="7">
        <v>29</v>
      </c>
      <c r="K121" s="7">
        <v>47</v>
      </c>
      <c r="L121" s="7">
        <v>23</v>
      </c>
      <c r="N121" s="6">
        <v>117</v>
      </c>
      <c r="O121" s="6">
        <f t="shared" si="6"/>
        <v>27</v>
      </c>
      <c r="P121" s="6">
        <f t="shared" si="7"/>
        <v>43.5</v>
      </c>
      <c r="Q121" s="6">
        <f t="shared" si="8"/>
        <v>70.5</v>
      </c>
      <c r="R121" s="6">
        <f t="shared" si="9"/>
        <v>34.5</v>
      </c>
      <c r="T121" s="9">
        <v>117</v>
      </c>
      <c r="U121" s="8">
        <v>18</v>
      </c>
      <c r="V121" s="8">
        <v>29</v>
      </c>
      <c r="W121" s="8">
        <v>47</v>
      </c>
      <c r="X121" s="8">
        <v>23</v>
      </c>
      <c r="Z121" s="9">
        <v>117</v>
      </c>
      <c r="AA121" s="8">
        <v>27</v>
      </c>
      <c r="AB121" s="8">
        <v>43.5</v>
      </c>
      <c r="AC121" s="8">
        <v>70.5</v>
      </c>
      <c r="AD121" s="8">
        <v>34.5</v>
      </c>
    </row>
    <row r="122" spans="8:30" x14ac:dyDescent="0.2">
      <c r="H122" s="6">
        <v>118</v>
      </c>
      <c r="I122" s="7">
        <v>18</v>
      </c>
      <c r="J122" s="7">
        <v>30</v>
      </c>
      <c r="K122" s="7">
        <v>47</v>
      </c>
      <c r="L122" s="7">
        <v>23</v>
      </c>
      <c r="N122" s="6">
        <v>118</v>
      </c>
      <c r="O122" s="6">
        <f t="shared" si="6"/>
        <v>27</v>
      </c>
      <c r="P122" s="6">
        <f t="shared" si="7"/>
        <v>45</v>
      </c>
      <c r="Q122" s="6">
        <f t="shared" si="8"/>
        <v>70.5</v>
      </c>
      <c r="R122" s="6">
        <f t="shared" si="9"/>
        <v>34.5</v>
      </c>
      <c r="T122" s="9">
        <v>118</v>
      </c>
      <c r="U122" s="8">
        <v>18</v>
      </c>
      <c r="V122" s="8">
        <v>30</v>
      </c>
      <c r="W122" s="8">
        <v>47</v>
      </c>
      <c r="X122" s="8">
        <v>23</v>
      </c>
      <c r="Z122" s="9">
        <v>118</v>
      </c>
      <c r="AA122" s="8">
        <v>27</v>
      </c>
      <c r="AB122" s="8">
        <v>45</v>
      </c>
      <c r="AC122" s="8">
        <v>70.5</v>
      </c>
      <c r="AD122" s="8">
        <v>34.5</v>
      </c>
    </row>
    <row r="123" spans="8:30" x14ac:dyDescent="0.2">
      <c r="H123" s="6">
        <v>119</v>
      </c>
      <c r="I123" s="7">
        <v>18</v>
      </c>
      <c r="J123" s="7">
        <v>30</v>
      </c>
      <c r="K123" s="7">
        <v>48</v>
      </c>
      <c r="L123" s="7">
        <v>23</v>
      </c>
      <c r="N123" s="6">
        <v>119</v>
      </c>
      <c r="O123" s="6">
        <f t="shared" si="6"/>
        <v>27</v>
      </c>
      <c r="P123" s="6">
        <f t="shared" si="7"/>
        <v>45</v>
      </c>
      <c r="Q123" s="6">
        <f t="shared" si="8"/>
        <v>72</v>
      </c>
      <c r="R123" s="6">
        <f t="shared" si="9"/>
        <v>34.5</v>
      </c>
      <c r="T123" s="9">
        <v>119</v>
      </c>
      <c r="U123" s="8">
        <v>18</v>
      </c>
      <c r="V123" s="8">
        <v>30</v>
      </c>
      <c r="W123" s="8">
        <v>48</v>
      </c>
      <c r="X123" s="8">
        <v>23</v>
      </c>
      <c r="Z123" s="9">
        <v>119</v>
      </c>
      <c r="AA123" s="8">
        <v>27</v>
      </c>
      <c r="AB123" s="8">
        <v>45</v>
      </c>
      <c r="AC123" s="8">
        <v>72</v>
      </c>
      <c r="AD123" s="8">
        <v>34.5</v>
      </c>
    </row>
    <row r="124" spans="8:30" x14ac:dyDescent="0.2">
      <c r="H124" s="6">
        <v>120</v>
      </c>
      <c r="I124" s="7">
        <v>18</v>
      </c>
      <c r="J124" s="7">
        <v>30</v>
      </c>
      <c r="K124" s="7">
        <v>48</v>
      </c>
      <c r="L124" s="7">
        <v>24</v>
      </c>
      <c r="N124" s="6">
        <v>120</v>
      </c>
      <c r="O124" s="6">
        <f t="shared" si="6"/>
        <v>27</v>
      </c>
      <c r="P124" s="6">
        <f t="shared" si="7"/>
        <v>45</v>
      </c>
      <c r="Q124" s="6">
        <f t="shared" si="8"/>
        <v>72</v>
      </c>
      <c r="R124" s="6">
        <f t="shared" si="9"/>
        <v>36</v>
      </c>
      <c r="T124" s="9">
        <v>120</v>
      </c>
      <c r="U124" s="8">
        <v>18</v>
      </c>
      <c r="V124" s="8">
        <v>30</v>
      </c>
      <c r="W124" s="8">
        <v>48</v>
      </c>
      <c r="X124" s="8">
        <v>24</v>
      </c>
      <c r="Z124" s="9">
        <v>120</v>
      </c>
      <c r="AA124" s="8">
        <v>27</v>
      </c>
      <c r="AB124" s="8">
        <v>45</v>
      </c>
      <c r="AC124" s="8">
        <v>72</v>
      </c>
      <c r="AD124" s="8">
        <v>36</v>
      </c>
    </row>
    <row r="125" spans="8:30" x14ac:dyDescent="0.2">
      <c r="H125" s="6">
        <v>121</v>
      </c>
      <c r="I125" s="7">
        <v>18</v>
      </c>
      <c r="J125" s="7">
        <v>30</v>
      </c>
      <c r="K125" s="7">
        <v>49</v>
      </c>
      <c r="L125" s="7">
        <v>24</v>
      </c>
      <c r="N125" s="6">
        <v>121</v>
      </c>
      <c r="O125" s="6">
        <f t="shared" si="6"/>
        <v>27</v>
      </c>
      <c r="P125" s="6">
        <f t="shared" si="7"/>
        <v>45</v>
      </c>
      <c r="Q125" s="6">
        <f t="shared" si="8"/>
        <v>73.5</v>
      </c>
      <c r="R125" s="6">
        <f t="shared" si="9"/>
        <v>36</v>
      </c>
      <c r="T125" s="9">
        <v>121</v>
      </c>
      <c r="U125" s="8">
        <v>18</v>
      </c>
      <c r="V125" s="8">
        <v>30</v>
      </c>
      <c r="W125" s="8">
        <v>49</v>
      </c>
      <c r="X125" s="8">
        <v>24</v>
      </c>
      <c r="Z125" s="9">
        <v>121</v>
      </c>
      <c r="AA125" s="8">
        <v>27</v>
      </c>
      <c r="AB125" s="8">
        <v>45</v>
      </c>
      <c r="AC125" s="8">
        <v>73.5</v>
      </c>
      <c r="AD125" s="8">
        <v>36</v>
      </c>
    </row>
    <row r="126" spans="8:30" x14ac:dyDescent="0.2">
      <c r="H126" s="6">
        <v>122</v>
      </c>
      <c r="I126" s="7">
        <v>18</v>
      </c>
      <c r="J126" s="7">
        <v>31</v>
      </c>
      <c r="K126" s="7">
        <v>49</v>
      </c>
      <c r="L126" s="7">
        <v>24</v>
      </c>
      <c r="N126" s="6">
        <v>122</v>
      </c>
      <c r="O126" s="6">
        <f t="shared" si="6"/>
        <v>27</v>
      </c>
      <c r="P126" s="6">
        <f t="shared" si="7"/>
        <v>46.5</v>
      </c>
      <c r="Q126" s="6">
        <f t="shared" si="8"/>
        <v>73.5</v>
      </c>
      <c r="R126" s="6">
        <f t="shared" si="9"/>
        <v>36</v>
      </c>
      <c r="T126" s="9">
        <v>122</v>
      </c>
      <c r="U126" s="8">
        <v>18</v>
      </c>
      <c r="V126" s="8">
        <v>31</v>
      </c>
      <c r="W126" s="8">
        <v>49</v>
      </c>
      <c r="X126" s="8">
        <v>24</v>
      </c>
      <c r="Z126" s="9">
        <v>122</v>
      </c>
      <c r="AA126" s="8">
        <v>27</v>
      </c>
      <c r="AB126" s="8">
        <v>46.5</v>
      </c>
      <c r="AC126" s="8">
        <v>73.5</v>
      </c>
      <c r="AD126" s="8">
        <v>36</v>
      </c>
    </row>
    <row r="127" spans="8:30" x14ac:dyDescent="0.2">
      <c r="H127" s="6">
        <v>123</v>
      </c>
      <c r="I127" s="7">
        <v>18</v>
      </c>
      <c r="J127" s="7">
        <v>31</v>
      </c>
      <c r="K127" s="7">
        <v>49</v>
      </c>
      <c r="L127" s="7">
        <v>25</v>
      </c>
      <c r="N127" s="6">
        <v>123</v>
      </c>
      <c r="O127" s="6">
        <f t="shared" si="6"/>
        <v>27</v>
      </c>
      <c r="P127" s="6">
        <f t="shared" si="7"/>
        <v>46.5</v>
      </c>
      <c r="Q127" s="6">
        <f t="shared" si="8"/>
        <v>73.5</v>
      </c>
      <c r="R127" s="6">
        <f t="shared" si="9"/>
        <v>37.5</v>
      </c>
      <c r="T127" s="9">
        <v>123</v>
      </c>
      <c r="U127" s="8">
        <v>18</v>
      </c>
      <c r="V127" s="8">
        <v>31</v>
      </c>
      <c r="W127" s="8">
        <v>49</v>
      </c>
      <c r="X127" s="8">
        <v>25</v>
      </c>
      <c r="Z127" s="9">
        <v>123</v>
      </c>
      <c r="AA127" s="8">
        <v>27</v>
      </c>
      <c r="AB127" s="8">
        <v>46.5</v>
      </c>
      <c r="AC127" s="8">
        <v>73.5</v>
      </c>
      <c r="AD127" s="8">
        <v>37.5</v>
      </c>
    </row>
    <row r="128" spans="8:30" x14ac:dyDescent="0.2">
      <c r="H128" s="6">
        <v>124</v>
      </c>
      <c r="I128" s="7">
        <v>19</v>
      </c>
      <c r="J128" s="7">
        <v>31</v>
      </c>
      <c r="K128" s="7">
        <v>49</v>
      </c>
      <c r="L128" s="7">
        <v>25</v>
      </c>
      <c r="N128" s="6">
        <v>124</v>
      </c>
      <c r="O128" s="6">
        <f t="shared" si="6"/>
        <v>28.5</v>
      </c>
      <c r="P128" s="6">
        <f t="shared" si="7"/>
        <v>46.5</v>
      </c>
      <c r="Q128" s="6">
        <f t="shared" si="8"/>
        <v>73.5</v>
      </c>
      <c r="R128" s="6">
        <f t="shared" si="9"/>
        <v>37.5</v>
      </c>
      <c r="T128" s="9">
        <v>124</v>
      </c>
      <c r="U128" s="8">
        <v>19</v>
      </c>
      <c r="V128" s="8">
        <v>31</v>
      </c>
      <c r="W128" s="8">
        <v>49</v>
      </c>
      <c r="X128" s="8">
        <v>25</v>
      </c>
      <c r="Z128" s="9">
        <v>124</v>
      </c>
      <c r="AA128" s="8">
        <v>28.5</v>
      </c>
      <c r="AB128" s="8">
        <v>46.5</v>
      </c>
      <c r="AC128" s="8">
        <v>73.5</v>
      </c>
      <c r="AD128" s="8">
        <v>37.5</v>
      </c>
    </row>
    <row r="129" spans="8:30" x14ac:dyDescent="0.2">
      <c r="H129" s="6">
        <v>125</v>
      </c>
      <c r="I129" s="7">
        <v>19</v>
      </c>
      <c r="J129" s="7">
        <v>31</v>
      </c>
      <c r="K129" s="7">
        <v>50</v>
      </c>
      <c r="L129" s="7">
        <v>25</v>
      </c>
      <c r="N129" s="6">
        <v>125</v>
      </c>
      <c r="O129" s="6">
        <f t="shared" si="6"/>
        <v>28.5</v>
      </c>
      <c r="P129" s="6">
        <f t="shared" si="7"/>
        <v>46.5</v>
      </c>
      <c r="Q129" s="6">
        <f t="shared" si="8"/>
        <v>75</v>
      </c>
      <c r="R129" s="6">
        <f t="shared" si="9"/>
        <v>37.5</v>
      </c>
      <c r="T129" s="9">
        <v>125</v>
      </c>
      <c r="U129" s="8">
        <v>19</v>
      </c>
      <c r="V129" s="8">
        <v>31</v>
      </c>
      <c r="W129" s="8">
        <v>50</v>
      </c>
      <c r="X129" s="8">
        <v>25</v>
      </c>
      <c r="Z129" s="9">
        <v>125</v>
      </c>
      <c r="AA129" s="8">
        <v>28.5</v>
      </c>
      <c r="AB129" s="8">
        <v>46.5</v>
      </c>
      <c r="AC129" s="8">
        <v>75</v>
      </c>
      <c r="AD129" s="8">
        <v>37.5</v>
      </c>
    </row>
    <row r="130" spans="8:30" x14ac:dyDescent="0.2">
      <c r="H130" s="6">
        <v>126</v>
      </c>
      <c r="I130" s="7">
        <v>19</v>
      </c>
      <c r="J130" s="7">
        <v>32</v>
      </c>
      <c r="K130" s="7">
        <v>50</v>
      </c>
      <c r="L130" s="7">
        <v>25</v>
      </c>
      <c r="N130" s="6">
        <v>126</v>
      </c>
      <c r="O130" s="6">
        <f t="shared" si="6"/>
        <v>28.5</v>
      </c>
      <c r="P130" s="6">
        <f t="shared" si="7"/>
        <v>48</v>
      </c>
      <c r="Q130" s="6">
        <f t="shared" si="8"/>
        <v>75</v>
      </c>
      <c r="R130" s="6">
        <f t="shared" si="9"/>
        <v>37.5</v>
      </c>
      <c r="T130" s="9">
        <v>126</v>
      </c>
      <c r="U130" s="8">
        <v>19</v>
      </c>
      <c r="V130" s="8">
        <v>32</v>
      </c>
      <c r="W130" s="8">
        <v>50</v>
      </c>
      <c r="X130" s="8">
        <v>25</v>
      </c>
      <c r="Z130" s="9">
        <v>126</v>
      </c>
      <c r="AA130" s="8">
        <v>28.5</v>
      </c>
      <c r="AB130" s="8">
        <v>48</v>
      </c>
      <c r="AC130" s="8">
        <v>75</v>
      </c>
      <c r="AD130" s="8">
        <v>37.5</v>
      </c>
    </row>
    <row r="131" spans="8:30" x14ac:dyDescent="0.2">
      <c r="H131" s="6">
        <v>127</v>
      </c>
      <c r="I131" s="7">
        <v>19</v>
      </c>
      <c r="J131" s="7">
        <v>32</v>
      </c>
      <c r="K131" s="7">
        <v>51</v>
      </c>
      <c r="L131" s="7">
        <v>25</v>
      </c>
      <c r="N131" s="6">
        <v>127</v>
      </c>
      <c r="O131" s="6">
        <f t="shared" si="6"/>
        <v>28.5</v>
      </c>
      <c r="P131" s="6">
        <f t="shared" si="7"/>
        <v>48</v>
      </c>
      <c r="Q131" s="6">
        <f t="shared" si="8"/>
        <v>76.5</v>
      </c>
      <c r="R131" s="6">
        <f t="shared" si="9"/>
        <v>37.5</v>
      </c>
      <c r="T131" s="9">
        <v>127</v>
      </c>
      <c r="U131" s="8">
        <v>19</v>
      </c>
      <c r="V131" s="8">
        <v>32</v>
      </c>
      <c r="W131" s="8">
        <v>51</v>
      </c>
      <c r="X131" s="8">
        <v>25</v>
      </c>
      <c r="Z131" s="9">
        <v>127</v>
      </c>
      <c r="AA131" s="8">
        <v>28.5</v>
      </c>
      <c r="AB131" s="8">
        <v>48</v>
      </c>
      <c r="AC131" s="8">
        <v>76.5</v>
      </c>
      <c r="AD131" s="8">
        <v>37.5</v>
      </c>
    </row>
    <row r="132" spans="8:30" x14ac:dyDescent="0.2">
      <c r="H132" s="6">
        <v>128</v>
      </c>
      <c r="I132" s="7">
        <v>19</v>
      </c>
      <c r="J132" s="7">
        <v>32</v>
      </c>
      <c r="K132" s="7">
        <v>51</v>
      </c>
      <c r="L132" s="7">
        <v>26</v>
      </c>
      <c r="N132" s="6">
        <v>128</v>
      </c>
      <c r="O132" s="6">
        <f t="shared" si="6"/>
        <v>28.5</v>
      </c>
      <c r="P132" s="6">
        <f t="shared" si="7"/>
        <v>48</v>
      </c>
      <c r="Q132" s="6">
        <f t="shared" si="8"/>
        <v>76.5</v>
      </c>
      <c r="R132" s="6">
        <f t="shared" si="9"/>
        <v>39</v>
      </c>
      <c r="T132" s="9">
        <v>128</v>
      </c>
      <c r="U132" s="8">
        <v>19</v>
      </c>
      <c r="V132" s="8">
        <v>32</v>
      </c>
      <c r="W132" s="8">
        <v>51</v>
      </c>
      <c r="X132" s="8">
        <v>26</v>
      </c>
      <c r="Z132" s="9">
        <v>128</v>
      </c>
      <c r="AA132" s="8">
        <v>28.5</v>
      </c>
      <c r="AB132" s="8">
        <v>48</v>
      </c>
      <c r="AC132" s="8">
        <v>76.5</v>
      </c>
      <c r="AD132" s="8">
        <v>39</v>
      </c>
    </row>
    <row r="133" spans="8:30" x14ac:dyDescent="0.2">
      <c r="H133" s="6">
        <v>129</v>
      </c>
      <c r="I133" s="7">
        <v>19</v>
      </c>
      <c r="J133" s="7">
        <v>32</v>
      </c>
      <c r="K133" s="7">
        <v>52</v>
      </c>
      <c r="L133" s="7">
        <v>26</v>
      </c>
      <c r="N133" s="6">
        <v>129</v>
      </c>
      <c r="O133" s="6">
        <f t="shared" si="6"/>
        <v>28.5</v>
      </c>
      <c r="P133" s="6">
        <f t="shared" si="7"/>
        <v>48</v>
      </c>
      <c r="Q133" s="6">
        <f t="shared" si="8"/>
        <v>78</v>
      </c>
      <c r="R133" s="6">
        <f t="shared" si="9"/>
        <v>39</v>
      </c>
      <c r="T133" s="9">
        <v>129</v>
      </c>
      <c r="U133" s="8">
        <v>19</v>
      </c>
      <c r="V133" s="8">
        <v>32</v>
      </c>
      <c r="W133" s="8">
        <v>52</v>
      </c>
      <c r="X133" s="8">
        <v>26</v>
      </c>
      <c r="Z133" s="9">
        <v>129</v>
      </c>
      <c r="AA133" s="8">
        <v>28.5</v>
      </c>
      <c r="AB133" s="8">
        <v>48</v>
      </c>
      <c r="AC133" s="8">
        <v>78</v>
      </c>
      <c r="AD133" s="8">
        <v>39</v>
      </c>
    </row>
    <row r="134" spans="8:30" x14ac:dyDescent="0.2">
      <c r="H134" s="6">
        <v>130</v>
      </c>
      <c r="I134" s="7">
        <v>20</v>
      </c>
      <c r="J134" s="7">
        <v>32</v>
      </c>
      <c r="K134" s="7">
        <v>52</v>
      </c>
      <c r="L134" s="7">
        <v>26</v>
      </c>
      <c r="N134" s="6">
        <v>130</v>
      </c>
      <c r="O134" s="6">
        <f t="shared" si="6"/>
        <v>30</v>
      </c>
      <c r="P134" s="6">
        <f t="shared" si="7"/>
        <v>48</v>
      </c>
      <c r="Q134" s="6">
        <f t="shared" si="8"/>
        <v>78</v>
      </c>
      <c r="R134" s="6">
        <f t="shared" si="9"/>
        <v>39</v>
      </c>
      <c r="T134" s="9">
        <v>130</v>
      </c>
      <c r="U134" s="8">
        <v>20</v>
      </c>
      <c r="V134" s="8">
        <v>32</v>
      </c>
      <c r="W134" s="8">
        <v>52</v>
      </c>
      <c r="X134" s="8">
        <v>26</v>
      </c>
      <c r="Z134" s="9">
        <v>130</v>
      </c>
      <c r="AA134" s="8">
        <v>30</v>
      </c>
      <c r="AB134" s="8">
        <v>48</v>
      </c>
      <c r="AC134" s="8">
        <v>78</v>
      </c>
      <c r="AD134" s="8">
        <v>39</v>
      </c>
    </row>
    <row r="135" spans="8:30" x14ac:dyDescent="0.2">
      <c r="H135" s="6">
        <v>131</v>
      </c>
      <c r="I135" s="7">
        <v>20</v>
      </c>
      <c r="J135" s="7">
        <v>33</v>
      </c>
      <c r="K135" s="7">
        <v>52</v>
      </c>
      <c r="L135" s="7">
        <v>26</v>
      </c>
      <c r="N135" s="6">
        <v>131</v>
      </c>
      <c r="O135" s="6">
        <f t="shared" si="6"/>
        <v>30</v>
      </c>
      <c r="P135" s="6">
        <f t="shared" si="7"/>
        <v>49.5</v>
      </c>
      <c r="Q135" s="6">
        <f t="shared" si="8"/>
        <v>78</v>
      </c>
      <c r="R135" s="6">
        <f t="shared" si="9"/>
        <v>39</v>
      </c>
      <c r="T135" s="9">
        <v>131</v>
      </c>
      <c r="U135" s="8">
        <v>20</v>
      </c>
      <c r="V135" s="8">
        <v>33</v>
      </c>
      <c r="W135" s="8">
        <v>52</v>
      </c>
      <c r="X135" s="8">
        <v>26</v>
      </c>
      <c r="Z135" s="9">
        <v>131</v>
      </c>
      <c r="AA135" s="8">
        <v>30</v>
      </c>
      <c r="AB135" s="8">
        <v>49.5</v>
      </c>
      <c r="AC135" s="8">
        <v>78</v>
      </c>
      <c r="AD135" s="8">
        <v>39</v>
      </c>
    </row>
    <row r="136" spans="8:30" x14ac:dyDescent="0.2">
      <c r="H136" s="6">
        <v>132</v>
      </c>
      <c r="I136" s="7">
        <v>20</v>
      </c>
      <c r="J136" s="7">
        <v>33</v>
      </c>
      <c r="K136" s="7">
        <v>53</v>
      </c>
      <c r="L136" s="7">
        <v>26</v>
      </c>
      <c r="N136" s="6">
        <v>132</v>
      </c>
      <c r="O136" s="6">
        <f t="shared" si="6"/>
        <v>30</v>
      </c>
      <c r="P136" s="6">
        <f t="shared" si="7"/>
        <v>49.5</v>
      </c>
      <c r="Q136" s="6">
        <f t="shared" si="8"/>
        <v>79.5</v>
      </c>
      <c r="R136" s="6">
        <f t="shared" si="9"/>
        <v>39</v>
      </c>
      <c r="T136" s="9">
        <v>132</v>
      </c>
      <c r="U136" s="8">
        <v>20</v>
      </c>
      <c r="V136" s="8">
        <v>33</v>
      </c>
      <c r="W136" s="8">
        <v>53</v>
      </c>
      <c r="X136" s="8">
        <v>26</v>
      </c>
      <c r="Z136" s="9">
        <v>132</v>
      </c>
      <c r="AA136" s="8">
        <v>30</v>
      </c>
      <c r="AB136" s="8">
        <v>49.5</v>
      </c>
      <c r="AC136" s="8">
        <v>79.5</v>
      </c>
      <c r="AD136" s="8">
        <v>39</v>
      </c>
    </row>
    <row r="137" spans="8:30" x14ac:dyDescent="0.2">
      <c r="H137" s="6">
        <v>133</v>
      </c>
      <c r="I137" s="7">
        <v>20</v>
      </c>
      <c r="J137" s="7">
        <v>33</v>
      </c>
      <c r="K137" s="7">
        <v>53</v>
      </c>
      <c r="L137" s="7">
        <v>27</v>
      </c>
      <c r="N137" s="6">
        <v>133</v>
      </c>
      <c r="O137" s="6">
        <f t="shared" si="6"/>
        <v>30</v>
      </c>
      <c r="P137" s="6">
        <f t="shared" si="7"/>
        <v>49.5</v>
      </c>
      <c r="Q137" s="6">
        <f t="shared" si="8"/>
        <v>79.5</v>
      </c>
      <c r="R137" s="6">
        <f t="shared" si="9"/>
        <v>40.5</v>
      </c>
      <c r="T137" s="9">
        <v>133</v>
      </c>
      <c r="U137" s="8">
        <v>20</v>
      </c>
      <c r="V137" s="8">
        <v>33</v>
      </c>
      <c r="W137" s="8">
        <v>53</v>
      </c>
      <c r="X137" s="8">
        <v>27</v>
      </c>
      <c r="Z137" s="9">
        <v>133</v>
      </c>
      <c r="AA137" s="8">
        <v>30</v>
      </c>
      <c r="AB137" s="8">
        <v>49.5</v>
      </c>
      <c r="AC137" s="8">
        <v>79.5</v>
      </c>
      <c r="AD137" s="8">
        <v>40.5</v>
      </c>
    </row>
    <row r="138" spans="8:30" x14ac:dyDescent="0.2">
      <c r="H138" s="6">
        <v>134</v>
      </c>
      <c r="I138" s="7">
        <v>20</v>
      </c>
      <c r="J138" s="7">
        <v>34</v>
      </c>
      <c r="K138" s="7">
        <v>53</v>
      </c>
      <c r="L138" s="7">
        <v>27</v>
      </c>
      <c r="N138" s="6">
        <v>134</v>
      </c>
      <c r="O138" s="6">
        <f t="shared" si="6"/>
        <v>30</v>
      </c>
      <c r="P138" s="6">
        <f t="shared" si="7"/>
        <v>51</v>
      </c>
      <c r="Q138" s="6">
        <f t="shared" si="8"/>
        <v>79.5</v>
      </c>
      <c r="R138" s="6">
        <f t="shared" si="9"/>
        <v>40.5</v>
      </c>
      <c r="T138" s="9">
        <v>134</v>
      </c>
      <c r="U138" s="8">
        <v>20</v>
      </c>
      <c r="V138" s="8">
        <v>34</v>
      </c>
      <c r="W138" s="8">
        <v>53</v>
      </c>
      <c r="X138" s="8">
        <v>27</v>
      </c>
      <c r="Z138" s="9">
        <v>134</v>
      </c>
      <c r="AA138" s="8">
        <v>30</v>
      </c>
      <c r="AB138" s="8">
        <v>51</v>
      </c>
      <c r="AC138" s="8">
        <v>79.5</v>
      </c>
      <c r="AD138" s="8">
        <v>40.5</v>
      </c>
    </row>
    <row r="139" spans="8:30" x14ac:dyDescent="0.2">
      <c r="H139" s="6">
        <v>135</v>
      </c>
      <c r="I139" s="7">
        <v>20</v>
      </c>
      <c r="J139" s="7">
        <v>34</v>
      </c>
      <c r="K139" s="7">
        <v>54</v>
      </c>
      <c r="L139" s="7">
        <v>27</v>
      </c>
      <c r="N139" s="6">
        <v>135</v>
      </c>
      <c r="O139" s="6">
        <f t="shared" si="6"/>
        <v>30</v>
      </c>
      <c r="P139" s="6">
        <f t="shared" si="7"/>
        <v>51</v>
      </c>
      <c r="Q139" s="6">
        <f t="shared" si="8"/>
        <v>81</v>
      </c>
      <c r="R139" s="6">
        <f t="shared" si="9"/>
        <v>40.5</v>
      </c>
      <c r="T139" s="9">
        <v>135</v>
      </c>
      <c r="U139" s="8">
        <v>20</v>
      </c>
      <c r="V139" s="8">
        <v>34</v>
      </c>
      <c r="W139" s="8">
        <v>54</v>
      </c>
      <c r="X139" s="8">
        <v>27</v>
      </c>
      <c r="Z139" s="9">
        <v>135</v>
      </c>
      <c r="AA139" s="8">
        <v>30</v>
      </c>
      <c r="AB139" s="8">
        <v>51</v>
      </c>
      <c r="AC139" s="8">
        <v>81</v>
      </c>
      <c r="AD139" s="8">
        <v>40.5</v>
      </c>
    </row>
    <row r="140" spans="8:30" x14ac:dyDescent="0.2">
      <c r="H140" s="6">
        <v>136</v>
      </c>
      <c r="I140" s="7">
        <v>20</v>
      </c>
      <c r="J140" s="7">
        <v>34</v>
      </c>
      <c r="K140" s="7">
        <v>55</v>
      </c>
      <c r="L140" s="7">
        <v>27</v>
      </c>
      <c r="N140" s="6">
        <v>136</v>
      </c>
      <c r="O140" s="6">
        <f t="shared" si="6"/>
        <v>30</v>
      </c>
      <c r="P140" s="6">
        <f t="shared" si="7"/>
        <v>51</v>
      </c>
      <c r="Q140" s="6">
        <f t="shared" si="8"/>
        <v>82.5</v>
      </c>
      <c r="R140" s="6">
        <f t="shared" si="9"/>
        <v>40.5</v>
      </c>
      <c r="T140" s="9">
        <v>136</v>
      </c>
      <c r="U140" s="8">
        <v>20</v>
      </c>
      <c r="V140" s="8">
        <v>34</v>
      </c>
      <c r="W140" s="8">
        <v>55</v>
      </c>
      <c r="X140" s="8">
        <v>27</v>
      </c>
      <c r="Z140" s="9">
        <v>136</v>
      </c>
      <c r="AA140" s="8">
        <v>30</v>
      </c>
      <c r="AB140" s="8">
        <v>51</v>
      </c>
      <c r="AC140" s="8">
        <v>82.5</v>
      </c>
      <c r="AD140" s="8">
        <v>40.5</v>
      </c>
    </row>
    <row r="141" spans="8:30" x14ac:dyDescent="0.2">
      <c r="H141" s="6">
        <v>137</v>
      </c>
      <c r="I141" s="7">
        <v>21</v>
      </c>
      <c r="J141" s="7">
        <v>34</v>
      </c>
      <c r="K141" s="7">
        <v>55</v>
      </c>
      <c r="L141" s="7">
        <v>27</v>
      </c>
      <c r="N141" s="6">
        <v>137</v>
      </c>
      <c r="O141" s="6">
        <f t="shared" si="6"/>
        <v>31.5</v>
      </c>
      <c r="P141" s="6">
        <f t="shared" si="7"/>
        <v>51</v>
      </c>
      <c r="Q141" s="6">
        <f t="shared" si="8"/>
        <v>82.5</v>
      </c>
      <c r="R141" s="6">
        <f t="shared" si="9"/>
        <v>40.5</v>
      </c>
      <c r="T141" s="9">
        <v>137</v>
      </c>
      <c r="U141" s="8">
        <v>21</v>
      </c>
      <c r="V141" s="8">
        <v>34</v>
      </c>
      <c r="W141" s="8">
        <v>55</v>
      </c>
      <c r="X141" s="8">
        <v>27</v>
      </c>
      <c r="Z141" s="9">
        <v>137</v>
      </c>
      <c r="AA141" s="8">
        <v>31.5</v>
      </c>
      <c r="AB141" s="8">
        <v>51</v>
      </c>
      <c r="AC141" s="8">
        <v>82.5</v>
      </c>
      <c r="AD141" s="8">
        <v>40.5</v>
      </c>
    </row>
    <row r="142" spans="8:30" x14ac:dyDescent="0.2">
      <c r="H142" s="6">
        <v>138</v>
      </c>
      <c r="I142" s="7">
        <v>21</v>
      </c>
      <c r="J142" s="7">
        <v>35</v>
      </c>
      <c r="K142" s="7">
        <v>55</v>
      </c>
      <c r="L142" s="7">
        <v>27</v>
      </c>
      <c r="N142" s="6">
        <v>138</v>
      </c>
      <c r="O142" s="6">
        <f t="shared" si="6"/>
        <v>31.5</v>
      </c>
      <c r="P142" s="6">
        <f t="shared" si="7"/>
        <v>52.5</v>
      </c>
      <c r="Q142" s="6">
        <f t="shared" si="8"/>
        <v>82.5</v>
      </c>
      <c r="R142" s="6">
        <f t="shared" si="9"/>
        <v>40.5</v>
      </c>
      <c r="T142" s="9">
        <v>138</v>
      </c>
      <c r="U142" s="8">
        <v>21</v>
      </c>
      <c r="V142" s="8">
        <v>35</v>
      </c>
      <c r="W142" s="8">
        <v>55</v>
      </c>
      <c r="X142" s="8">
        <v>27</v>
      </c>
      <c r="Z142" s="9">
        <v>138</v>
      </c>
      <c r="AA142" s="8">
        <v>31.5</v>
      </c>
      <c r="AB142" s="8">
        <v>52.5</v>
      </c>
      <c r="AC142" s="8">
        <v>82.5</v>
      </c>
      <c r="AD142" s="8">
        <v>40.5</v>
      </c>
    </row>
    <row r="143" spans="8:30" x14ac:dyDescent="0.2">
      <c r="H143" s="6">
        <v>139</v>
      </c>
      <c r="I143" s="7">
        <v>21</v>
      </c>
      <c r="J143" s="7">
        <v>35</v>
      </c>
      <c r="K143" s="7">
        <v>56</v>
      </c>
      <c r="L143" s="7">
        <v>27</v>
      </c>
      <c r="N143" s="6">
        <v>139</v>
      </c>
      <c r="O143" s="6">
        <f t="shared" si="6"/>
        <v>31.5</v>
      </c>
      <c r="P143" s="6">
        <f t="shared" si="7"/>
        <v>52.5</v>
      </c>
      <c r="Q143" s="6">
        <f t="shared" si="8"/>
        <v>84</v>
      </c>
      <c r="R143" s="6">
        <f t="shared" si="9"/>
        <v>40.5</v>
      </c>
      <c r="T143" s="9">
        <v>139</v>
      </c>
      <c r="U143" s="8">
        <v>21</v>
      </c>
      <c r="V143" s="8">
        <v>35</v>
      </c>
      <c r="W143" s="8">
        <v>56</v>
      </c>
      <c r="X143" s="8">
        <v>27</v>
      </c>
      <c r="Z143" s="9">
        <v>139</v>
      </c>
      <c r="AA143" s="8">
        <v>31.5</v>
      </c>
      <c r="AB143" s="8">
        <v>52.5</v>
      </c>
      <c r="AC143" s="8">
        <v>84</v>
      </c>
      <c r="AD143" s="8">
        <v>40.5</v>
      </c>
    </row>
    <row r="144" spans="8:30" x14ac:dyDescent="0.2">
      <c r="H144" s="6">
        <v>140</v>
      </c>
      <c r="I144" s="7">
        <v>21</v>
      </c>
      <c r="J144" s="7">
        <v>35</v>
      </c>
      <c r="K144" s="7">
        <v>56</v>
      </c>
      <c r="L144" s="7">
        <v>28</v>
      </c>
      <c r="N144" s="6">
        <v>140</v>
      </c>
      <c r="O144" s="6">
        <f t="shared" si="6"/>
        <v>31.5</v>
      </c>
      <c r="P144" s="6">
        <f t="shared" si="7"/>
        <v>52.5</v>
      </c>
      <c r="Q144" s="6">
        <f t="shared" si="8"/>
        <v>84</v>
      </c>
      <c r="R144" s="6">
        <f t="shared" si="9"/>
        <v>42</v>
      </c>
      <c r="T144" s="9">
        <v>140</v>
      </c>
      <c r="U144" s="8">
        <v>21</v>
      </c>
      <c r="V144" s="8">
        <v>35</v>
      </c>
      <c r="W144" s="8">
        <v>56</v>
      </c>
      <c r="X144" s="8">
        <v>28</v>
      </c>
      <c r="Z144" s="9">
        <v>140</v>
      </c>
      <c r="AA144" s="8">
        <v>31.5</v>
      </c>
      <c r="AB144" s="8">
        <v>52.5</v>
      </c>
      <c r="AC144" s="8">
        <v>84</v>
      </c>
      <c r="AD144" s="8">
        <v>42</v>
      </c>
    </row>
    <row r="145" spans="8:30" x14ac:dyDescent="0.2">
      <c r="H145" s="6">
        <v>141</v>
      </c>
      <c r="I145" s="7">
        <v>21</v>
      </c>
      <c r="J145" s="7">
        <v>35</v>
      </c>
      <c r="K145" s="7">
        <v>57</v>
      </c>
      <c r="L145" s="7">
        <v>28</v>
      </c>
      <c r="N145" s="6">
        <v>141</v>
      </c>
      <c r="O145" s="6">
        <f t="shared" si="6"/>
        <v>31.5</v>
      </c>
      <c r="P145" s="6">
        <f t="shared" si="7"/>
        <v>52.5</v>
      </c>
      <c r="Q145" s="6">
        <f t="shared" si="8"/>
        <v>85.5</v>
      </c>
      <c r="R145" s="6">
        <f t="shared" si="9"/>
        <v>42</v>
      </c>
      <c r="T145" s="9">
        <v>141</v>
      </c>
      <c r="U145" s="8">
        <v>21</v>
      </c>
      <c r="V145" s="8">
        <v>35</v>
      </c>
      <c r="W145" s="8">
        <v>57</v>
      </c>
      <c r="X145" s="8">
        <v>28</v>
      </c>
      <c r="Z145" s="9">
        <v>141</v>
      </c>
      <c r="AA145" s="8">
        <v>31.5</v>
      </c>
      <c r="AB145" s="8">
        <v>52.5</v>
      </c>
      <c r="AC145" s="8">
        <v>85.5</v>
      </c>
      <c r="AD145" s="8">
        <v>42</v>
      </c>
    </row>
    <row r="146" spans="8:30" x14ac:dyDescent="0.2">
      <c r="H146" s="6">
        <v>142</v>
      </c>
      <c r="I146" s="7">
        <v>21</v>
      </c>
      <c r="J146" s="7">
        <v>36</v>
      </c>
      <c r="K146" s="7">
        <v>57</v>
      </c>
      <c r="L146" s="7">
        <v>28</v>
      </c>
      <c r="N146" s="6">
        <v>142</v>
      </c>
      <c r="O146" s="6">
        <f t="shared" si="6"/>
        <v>31.5</v>
      </c>
      <c r="P146" s="6">
        <f t="shared" si="7"/>
        <v>54</v>
      </c>
      <c r="Q146" s="6">
        <f t="shared" si="8"/>
        <v>85.5</v>
      </c>
      <c r="R146" s="6">
        <f t="shared" si="9"/>
        <v>42</v>
      </c>
      <c r="T146" s="9">
        <v>142</v>
      </c>
      <c r="U146" s="8">
        <v>21</v>
      </c>
      <c r="V146" s="8">
        <v>36</v>
      </c>
      <c r="W146" s="8">
        <v>57</v>
      </c>
      <c r="X146" s="8">
        <v>28</v>
      </c>
      <c r="Z146" s="9">
        <v>142</v>
      </c>
      <c r="AA146" s="8">
        <v>31.5</v>
      </c>
      <c r="AB146" s="8">
        <v>54</v>
      </c>
      <c r="AC146" s="8">
        <v>85.5</v>
      </c>
      <c r="AD146" s="8">
        <v>42</v>
      </c>
    </row>
    <row r="147" spans="8:30" x14ac:dyDescent="0.2">
      <c r="H147" s="6">
        <v>143</v>
      </c>
      <c r="I147" s="7">
        <v>21</v>
      </c>
      <c r="J147" s="7">
        <v>36</v>
      </c>
      <c r="K147" s="7">
        <v>57</v>
      </c>
      <c r="L147" s="7">
        <v>29</v>
      </c>
      <c r="N147" s="6">
        <v>143</v>
      </c>
      <c r="O147" s="6">
        <f t="shared" si="6"/>
        <v>31.5</v>
      </c>
      <c r="P147" s="6">
        <f t="shared" si="7"/>
        <v>54</v>
      </c>
      <c r="Q147" s="6">
        <f t="shared" si="8"/>
        <v>85.5</v>
      </c>
      <c r="R147" s="6">
        <f t="shared" si="9"/>
        <v>43.5</v>
      </c>
      <c r="T147" s="9">
        <v>143</v>
      </c>
      <c r="U147" s="8">
        <v>21</v>
      </c>
      <c r="V147" s="8">
        <v>36</v>
      </c>
      <c r="W147" s="8">
        <v>57</v>
      </c>
      <c r="X147" s="8">
        <v>29</v>
      </c>
      <c r="Z147" s="9">
        <v>143</v>
      </c>
      <c r="AA147" s="8">
        <v>31.5</v>
      </c>
      <c r="AB147" s="8">
        <v>54</v>
      </c>
      <c r="AC147" s="8">
        <v>85.5</v>
      </c>
      <c r="AD147" s="8">
        <v>43.5</v>
      </c>
    </row>
    <row r="148" spans="8:30" x14ac:dyDescent="0.2">
      <c r="H148" s="6">
        <v>144</v>
      </c>
      <c r="I148" s="7">
        <v>22</v>
      </c>
      <c r="J148" s="7">
        <v>36</v>
      </c>
      <c r="K148" s="7">
        <v>57</v>
      </c>
      <c r="L148" s="7">
        <v>29</v>
      </c>
      <c r="N148" s="6">
        <v>144</v>
      </c>
      <c r="O148" s="6">
        <f t="shared" si="6"/>
        <v>33</v>
      </c>
      <c r="P148" s="6">
        <f t="shared" si="7"/>
        <v>54</v>
      </c>
      <c r="Q148" s="6">
        <f t="shared" si="8"/>
        <v>85.5</v>
      </c>
      <c r="R148" s="6">
        <f t="shared" si="9"/>
        <v>43.5</v>
      </c>
      <c r="T148" s="9">
        <v>144</v>
      </c>
      <c r="U148" s="8">
        <v>22</v>
      </c>
      <c r="V148" s="8">
        <v>36</v>
      </c>
      <c r="W148" s="8">
        <v>57</v>
      </c>
      <c r="X148" s="8">
        <v>29</v>
      </c>
      <c r="Z148" s="9">
        <v>144</v>
      </c>
      <c r="AA148" s="8">
        <v>33</v>
      </c>
      <c r="AB148" s="8">
        <v>54</v>
      </c>
      <c r="AC148" s="8">
        <v>85.5</v>
      </c>
      <c r="AD148" s="8">
        <v>43.5</v>
      </c>
    </row>
    <row r="149" spans="8:30" x14ac:dyDescent="0.2">
      <c r="H149" s="6">
        <v>145</v>
      </c>
      <c r="I149" s="7">
        <v>22</v>
      </c>
      <c r="J149" s="7">
        <v>36</v>
      </c>
      <c r="K149" s="7">
        <v>58</v>
      </c>
      <c r="L149" s="7">
        <v>29</v>
      </c>
      <c r="N149" s="6">
        <v>145</v>
      </c>
      <c r="O149" s="6">
        <f t="shared" ref="O149:O212" si="10">I149*1.5</f>
        <v>33</v>
      </c>
      <c r="P149" s="6">
        <f t="shared" ref="P149:P212" si="11">J149*1.5</f>
        <v>54</v>
      </c>
      <c r="Q149" s="6">
        <f t="shared" ref="Q149:Q212" si="12">K149*1.5</f>
        <v>87</v>
      </c>
      <c r="R149" s="6">
        <f t="shared" ref="R149:R212" si="13">L149*1.5</f>
        <v>43.5</v>
      </c>
      <c r="T149" s="9">
        <v>145</v>
      </c>
      <c r="U149" s="8">
        <v>22</v>
      </c>
      <c r="V149" s="8">
        <v>36</v>
      </c>
      <c r="W149" s="8">
        <v>58</v>
      </c>
      <c r="X149" s="8">
        <v>29</v>
      </c>
      <c r="Z149" s="9">
        <v>145</v>
      </c>
      <c r="AA149" s="8">
        <v>33</v>
      </c>
      <c r="AB149" s="8">
        <v>54</v>
      </c>
      <c r="AC149" s="8">
        <v>87</v>
      </c>
      <c r="AD149" s="8">
        <v>43.5</v>
      </c>
    </row>
    <row r="150" spans="8:30" x14ac:dyDescent="0.2">
      <c r="H150" s="6">
        <v>146</v>
      </c>
      <c r="I150" s="7">
        <v>22</v>
      </c>
      <c r="J150" s="7">
        <v>37</v>
      </c>
      <c r="K150" s="7">
        <v>58</v>
      </c>
      <c r="L150" s="7">
        <v>29</v>
      </c>
      <c r="N150" s="6">
        <v>146</v>
      </c>
      <c r="O150" s="6">
        <f t="shared" si="10"/>
        <v>33</v>
      </c>
      <c r="P150" s="6">
        <f t="shared" si="11"/>
        <v>55.5</v>
      </c>
      <c r="Q150" s="6">
        <f t="shared" si="12"/>
        <v>87</v>
      </c>
      <c r="R150" s="6">
        <f t="shared" si="13"/>
        <v>43.5</v>
      </c>
      <c r="T150" s="9">
        <v>146</v>
      </c>
      <c r="U150" s="8">
        <v>22</v>
      </c>
      <c r="V150" s="8">
        <v>37</v>
      </c>
      <c r="W150" s="8">
        <v>58</v>
      </c>
      <c r="X150" s="8">
        <v>29</v>
      </c>
      <c r="Z150" s="9">
        <v>146</v>
      </c>
      <c r="AA150" s="8">
        <v>33</v>
      </c>
      <c r="AB150" s="8">
        <v>55.5</v>
      </c>
      <c r="AC150" s="8">
        <v>87</v>
      </c>
      <c r="AD150" s="8">
        <v>43.5</v>
      </c>
    </row>
    <row r="151" spans="8:30" x14ac:dyDescent="0.2">
      <c r="H151" s="6">
        <v>147</v>
      </c>
      <c r="I151" s="7">
        <v>22</v>
      </c>
      <c r="J151" s="7">
        <v>37</v>
      </c>
      <c r="K151" s="7">
        <v>59</v>
      </c>
      <c r="L151" s="7">
        <v>29</v>
      </c>
      <c r="N151" s="6">
        <v>147</v>
      </c>
      <c r="O151" s="6">
        <f t="shared" si="10"/>
        <v>33</v>
      </c>
      <c r="P151" s="6">
        <f t="shared" si="11"/>
        <v>55.5</v>
      </c>
      <c r="Q151" s="6">
        <f t="shared" si="12"/>
        <v>88.5</v>
      </c>
      <c r="R151" s="6">
        <f t="shared" si="13"/>
        <v>43.5</v>
      </c>
      <c r="T151" s="9">
        <v>147</v>
      </c>
      <c r="U151" s="8">
        <v>22</v>
      </c>
      <c r="V151" s="8">
        <v>37</v>
      </c>
      <c r="W151" s="8">
        <v>59</v>
      </c>
      <c r="X151" s="8">
        <v>29</v>
      </c>
      <c r="Z151" s="9">
        <v>147</v>
      </c>
      <c r="AA151" s="8">
        <v>33</v>
      </c>
      <c r="AB151" s="8">
        <v>55.5</v>
      </c>
      <c r="AC151" s="8">
        <v>88.5</v>
      </c>
      <c r="AD151" s="8">
        <v>43.5</v>
      </c>
    </row>
    <row r="152" spans="8:30" x14ac:dyDescent="0.2">
      <c r="H152" s="6">
        <v>148</v>
      </c>
      <c r="I152" s="7">
        <v>22</v>
      </c>
      <c r="J152" s="7">
        <v>37</v>
      </c>
      <c r="K152" s="7">
        <v>59</v>
      </c>
      <c r="L152" s="7">
        <v>30</v>
      </c>
      <c r="N152" s="6">
        <v>148</v>
      </c>
      <c r="O152" s="6">
        <f t="shared" si="10"/>
        <v>33</v>
      </c>
      <c r="P152" s="6">
        <f t="shared" si="11"/>
        <v>55.5</v>
      </c>
      <c r="Q152" s="6">
        <f t="shared" si="12"/>
        <v>88.5</v>
      </c>
      <c r="R152" s="6">
        <f t="shared" si="13"/>
        <v>45</v>
      </c>
      <c r="T152" s="9">
        <v>148</v>
      </c>
      <c r="U152" s="8">
        <v>22</v>
      </c>
      <c r="V152" s="8">
        <v>37</v>
      </c>
      <c r="W152" s="8">
        <v>59</v>
      </c>
      <c r="X152" s="8">
        <v>30</v>
      </c>
      <c r="Z152" s="9">
        <v>148</v>
      </c>
      <c r="AA152" s="8">
        <v>33</v>
      </c>
      <c r="AB152" s="8">
        <v>55.5</v>
      </c>
      <c r="AC152" s="8">
        <v>88.5</v>
      </c>
      <c r="AD152" s="8">
        <v>45</v>
      </c>
    </row>
    <row r="153" spans="8:30" x14ac:dyDescent="0.2">
      <c r="H153" s="6">
        <v>149</v>
      </c>
      <c r="I153" s="7">
        <v>22</v>
      </c>
      <c r="J153" s="7">
        <v>37</v>
      </c>
      <c r="K153" s="7">
        <v>60</v>
      </c>
      <c r="L153" s="7">
        <v>30</v>
      </c>
      <c r="N153" s="6">
        <v>149</v>
      </c>
      <c r="O153" s="6">
        <f t="shared" si="10"/>
        <v>33</v>
      </c>
      <c r="P153" s="6">
        <f t="shared" si="11"/>
        <v>55.5</v>
      </c>
      <c r="Q153" s="6">
        <f t="shared" si="12"/>
        <v>90</v>
      </c>
      <c r="R153" s="6">
        <f t="shared" si="13"/>
        <v>45</v>
      </c>
      <c r="T153" s="9">
        <v>149</v>
      </c>
      <c r="U153" s="8">
        <v>22</v>
      </c>
      <c r="V153" s="8">
        <v>37</v>
      </c>
      <c r="W153" s="8">
        <v>60</v>
      </c>
      <c r="X153" s="8">
        <v>30</v>
      </c>
      <c r="Z153" s="9">
        <v>149</v>
      </c>
      <c r="AA153" s="8">
        <v>33</v>
      </c>
      <c r="AB153" s="8">
        <v>55.5</v>
      </c>
      <c r="AC153" s="8">
        <v>90</v>
      </c>
      <c r="AD153" s="8">
        <v>45</v>
      </c>
    </row>
    <row r="154" spans="8:30" x14ac:dyDescent="0.2">
      <c r="H154" s="6">
        <v>150</v>
      </c>
      <c r="I154" s="7">
        <v>23</v>
      </c>
      <c r="J154" s="7">
        <v>37</v>
      </c>
      <c r="K154" s="7">
        <v>60</v>
      </c>
      <c r="L154" s="7">
        <v>30</v>
      </c>
      <c r="N154" s="6">
        <v>150</v>
      </c>
      <c r="O154" s="6">
        <f t="shared" si="10"/>
        <v>34.5</v>
      </c>
      <c r="P154" s="6">
        <f t="shared" si="11"/>
        <v>55.5</v>
      </c>
      <c r="Q154" s="6">
        <f t="shared" si="12"/>
        <v>90</v>
      </c>
      <c r="R154" s="6">
        <f t="shared" si="13"/>
        <v>45</v>
      </c>
      <c r="T154" s="9">
        <v>150</v>
      </c>
      <c r="U154" s="8">
        <v>23</v>
      </c>
      <c r="V154" s="8">
        <v>37</v>
      </c>
      <c r="W154" s="8">
        <v>60</v>
      </c>
      <c r="X154" s="8">
        <v>30</v>
      </c>
      <c r="Z154" s="9">
        <v>150</v>
      </c>
      <c r="AA154" s="8">
        <v>34.5</v>
      </c>
      <c r="AB154" s="8">
        <v>55.5</v>
      </c>
      <c r="AC154" s="8">
        <v>90</v>
      </c>
      <c r="AD154" s="8">
        <v>45</v>
      </c>
    </row>
    <row r="155" spans="8:30" x14ac:dyDescent="0.2">
      <c r="H155" s="6">
        <v>151</v>
      </c>
      <c r="I155" s="7">
        <v>23</v>
      </c>
      <c r="J155" s="7">
        <v>38</v>
      </c>
      <c r="K155" s="7">
        <v>60</v>
      </c>
      <c r="L155" s="7">
        <v>30</v>
      </c>
      <c r="N155" s="6">
        <v>151</v>
      </c>
      <c r="O155" s="6">
        <f t="shared" si="10"/>
        <v>34.5</v>
      </c>
      <c r="P155" s="6">
        <f t="shared" si="11"/>
        <v>57</v>
      </c>
      <c r="Q155" s="6">
        <f t="shared" si="12"/>
        <v>90</v>
      </c>
      <c r="R155" s="6">
        <f t="shared" si="13"/>
        <v>45</v>
      </c>
      <c r="T155" s="9">
        <v>151</v>
      </c>
      <c r="U155" s="8">
        <v>23</v>
      </c>
      <c r="V155" s="8">
        <v>38</v>
      </c>
      <c r="W155" s="8">
        <v>60</v>
      </c>
      <c r="X155" s="8">
        <v>30</v>
      </c>
      <c r="Z155" s="9">
        <v>151</v>
      </c>
      <c r="AA155" s="8">
        <v>34.5</v>
      </c>
      <c r="AB155" s="8">
        <v>57</v>
      </c>
      <c r="AC155" s="8">
        <v>90</v>
      </c>
      <c r="AD155" s="8">
        <v>45</v>
      </c>
    </row>
    <row r="156" spans="8:30" x14ac:dyDescent="0.2">
      <c r="H156" s="6">
        <v>152</v>
      </c>
      <c r="I156" s="7">
        <v>23</v>
      </c>
      <c r="J156" s="7">
        <v>38</v>
      </c>
      <c r="K156" s="7">
        <v>61</v>
      </c>
      <c r="L156" s="7">
        <v>30</v>
      </c>
      <c r="N156" s="6">
        <v>152</v>
      </c>
      <c r="O156" s="6">
        <f t="shared" si="10"/>
        <v>34.5</v>
      </c>
      <c r="P156" s="6">
        <f t="shared" si="11"/>
        <v>57</v>
      </c>
      <c r="Q156" s="6">
        <f t="shared" si="12"/>
        <v>91.5</v>
      </c>
      <c r="R156" s="6">
        <f t="shared" si="13"/>
        <v>45</v>
      </c>
      <c r="T156" s="9">
        <v>152</v>
      </c>
      <c r="U156" s="8">
        <v>23</v>
      </c>
      <c r="V156" s="8">
        <v>38</v>
      </c>
      <c r="W156" s="8">
        <v>61</v>
      </c>
      <c r="X156" s="8">
        <v>30</v>
      </c>
      <c r="Z156" s="9">
        <v>152</v>
      </c>
      <c r="AA156" s="8">
        <v>34.5</v>
      </c>
      <c r="AB156" s="8">
        <v>57</v>
      </c>
      <c r="AC156" s="8">
        <v>91.5</v>
      </c>
      <c r="AD156" s="8">
        <v>45</v>
      </c>
    </row>
    <row r="157" spans="8:30" x14ac:dyDescent="0.2">
      <c r="H157" s="6">
        <v>153</v>
      </c>
      <c r="I157" s="7">
        <v>23</v>
      </c>
      <c r="J157" s="7">
        <v>38</v>
      </c>
      <c r="K157" s="7">
        <v>61</v>
      </c>
      <c r="L157" s="7">
        <v>31</v>
      </c>
      <c r="N157" s="6">
        <v>153</v>
      </c>
      <c r="O157" s="6">
        <f t="shared" si="10"/>
        <v>34.5</v>
      </c>
      <c r="P157" s="6">
        <f t="shared" si="11"/>
        <v>57</v>
      </c>
      <c r="Q157" s="6">
        <f t="shared" si="12"/>
        <v>91.5</v>
      </c>
      <c r="R157" s="6">
        <f t="shared" si="13"/>
        <v>46.5</v>
      </c>
      <c r="T157" s="9">
        <v>153</v>
      </c>
      <c r="U157" s="8">
        <v>23</v>
      </c>
      <c r="V157" s="8">
        <v>38</v>
      </c>
      <c r="W157" s="8">
        <v>61</v>
      </c>
      <c r="X157" s="8">
        <v>31</v>
      </c>
      <c r="Z157" s="9">
        <v>153</v>
      </c>
      <c r="AA157" s="8">
        <v>34.5</v>
      </c>
      <c r="AB157" s="8">
        <v>57</v>
      </c>
      <c r="AC157" s="8">
        <v>91.5</v>
      </c>
      <c r="AD157" s="8">
        <v>46.5</v>
      </c>
    </row>
    <row r="158" spans="8:30" x14ac:dyDescent="0.2">
      <c r="H158" s="6">
        <v>154</v>
      </c>
      <c r="I158" s="7">
        <v>23</v>
      </c>
      <c r="J158" s="7">
        <v>39</v>
      </c>
      <c r="K158" s="7">
        <v>61</v>
      </c>
      <c r="L158" s="7">
        <v>31</v>
      </c>
      <c r="N158" s="6">
        <v>154</v>
      </c>
      <c r="O158" s="6">
        <f t="shared" si="10"/>
        <v>34.5</v>
      </c>
      <c r="P158" s="6">
        <f t="shared" si="11"/>
        <v>58.5</v>
      </c>
      <c r="Q158" s="6">
        <f t="shared" si="12"/>
        <v>91.5</v>
      </c>
      <c r="R158" s="6">
        <f t="shared" si="13"/>
        <v>46.5</v>
      </c>
      <c r="T158" s="9">
        <v>154</v>
      </c>
      <c r="U158" s="8">
        <v>23</v>
      </c>
      <c r="V158" s="8">
        <v>39</v>
      </c>
      <c r="W158" s="8">
        <v>61</v>
      </c>
      <c r="X158" s="8">
        <v>31</v>
      </c>
      <c r="Z158" s="9">
        <v>154</v>
      </c>
      <c r="AA158" s="8">
        <v>34.5</v>
      </c>
      <c r="AB158" s="8">
        <v>58.5</v>
      </c>
      <c r="AC158" s="8">
        <v>91.5</v>
      </c>
      <c r="AD158" s="8">
        <v>46.5</v>
      </c>
    </row>
    <row r="159" spans="8:30" x14ac:dyDescent="0.2">
      <c r="H159" s="6">
        <v>155</v>
      </c>
      <c r="I159" s="7">
        <v>23</v>
      </c>
      <c r="J159" s="7">
        <v>39</v>
      </c>
      <c r="K159" s="7">
        <v>62</v>
      </c>
      <c r="L159" s="7">
        <v>31</v>
      </c>
      <c r="N159" s="6">
        <v>155</v>
      </c>
      <c r="O159" s="6">
        <f t="shared" si="10"/>
        <v>34.5</v>
      </c>
      <c r="P159" s="6">
        <f t="shared" si="11"/>
        <v>58.5</v>
      </c>
      <c r="Q159" s="6">
        <f t="shared" si="12"/>
        <v>93</v>
      </c>
      <c r="R159" s="6">
        <f t="shared" si="13"/>
        <v>46.5</v>
      </c>
      <c r="T159" s="9">
        <v>155</v>
      </c>
      <c r="U159" s="8">
        <v>23</v>
      </c>
      <c r="V159" s="8">
        <v>39</v>
      </c>
      <c r="W159" s="8">
        <v>62</v>
      </c>
      <c r="X159" s="8">
        <v>31</v>
      </c>
      <c r="Z159" s="9">
        <v>155</v>
      </c>
      <c r="AA159" s="8">
        <v>34.5</v>
      </c>
      <c r="AB159" s="8">
        <v>58.5</v>
      </c>
      <c r="AC159" s="8">
        <v>93</v>
      </c>
      <c r="AD159" s="8">
        <v>46.5</v>
      </c>
    </row>
    <row r="160" spans="8:30" x14ac:dyDescent="0.2">
      <c r="H160" s="6">
        <v>156</v>
      </c>
      <c r="I160" s="7">
        <v>23</v>
      </c>
      <c r="J160" s="7">
        <v>39</v>
      </c>
      <c r="K160" s="7">
        <v>63</v>
      </c>
      <c r="L160" s="7">
        <v>31</v>
      </c>
      <c r="N160" s="6">
        <v>156</v>
      </c>
      <c r="O160" s="6">
        <f t="shared" si="10"/>
        <v>34.5</v>
      </c>
      <c r="P160" s="6">
        <f t="shared" si="11"/>
        <v>58.5</v>
      </c>
      <c r="Q160" s="6">
        <f t="shared" si="12"/>
        <v>94.5</v>
      </c>
      <c r="R160" s="6">
        <f t="shared" si="13"/>
        <v>46.5</v>
      </c>
      <c r="T160" s="9">
        <v>156</v>
      </c>
      <c r="U160" s="8">
        <v>23</v>
      </c>
      <c r="V160" s="8">
        <v>39</v>
      </c>
      <c r="W160" s="8">
        <v>63</v>
      </c>
      <c r="X160" s="8">
        <v>31</v>
      </c>
      <c r="Z160" s="9">
        <v>156</v>
      </c>
      <c r="AA160" s="8">
        <v>34.5</v>
      </c>
      <c r="AB160" s="8">
        <v>58.5</v>
      </c>
      <c r="AC160" s="8">
        <v>94.5</v>
      </c>
      <c r="AD160" s="8">
        <v>46.5</v>
      </c>
    </row>
    <row r="161" spans="8:30" x14ac:dyDescent="0.2">
      <c r="H161" s="6">
        <v>157</v>
      </c>
      <c r="I161" s="7">
        <v>24</v>
      </c>
      <c r="J161" s="7">
        <v>39</v>
      </c>
      <c r="K161" s="7">
        <v>63</v>
      </c>
      <c r="L161" s="7">
        <v>31</v>
      </c>
      <c r="N161" s="6">
        <v>157</v>
      </c>
      <c r="O161" s="6">
        <f t="shared" si="10"/>
        <v>36</v>
      </c>
      <c r="P161" s="6">
        <f t="shared" si="11"/>
        <v>58.5</v>
      </c>
      <c r="Q161" s="6">
        <f t="shared" si="12"/>
        <v>94.5</v>
      </c>
      <c r="R161" s="6">
        <f t="shared" si="13"/>
        <v>46.5</v>
      </c>
      <c r="T161" s="9">
        <v>157</v>
      </c>
      <c r="U161" s="8">
        <v>24</v>
      </c>
      <c r="V161" s="8">
        <v>39</v>
      </c>
      <c r="W161" s="8">
        <v>63</v>
      </c>
      <c r="X161" s="8">
        <v>31</v>
      </c>
      <c r="Z161" s="9">
        <v>157</v>
      </c>
      <c r="AA161" s="8">
        <v>36</v>
      </c>
      <c r="AB161" s="8">
        <v>58.5</v>
      </c>
      <c r="AC161" s="8">
        <v>94.5</v>
      </c>
      <c r="AD161" s="8">
        <v>46.5</v>
      </c>
    </row>
    <row r="162" spans="8:30" x14ac:dyDescent="0.2">
      <c r="H162" s="6">
        <v>158</v>
      </c>
      <c r="I162" s="7">
        <v>24</v>
      </c>
      <c r="J162" s="7">
        <v>40</v>
      </c>
      <c r="K162" s="7">
        <v>63</v>
      </c>
      <c r="L162" s="7">
        <v>31</v>
      </c>
      <c r="N162" s="6">
        <v>158</v>
      </c>
      <c r="O162" s="6">
        <f t="shared" si="10"/>
        <v>36</v>
      </c>
      <c r="P162" s="6">
        <f t="shared" si="11"/>
        <v>60</v>
      </c>
      <c r="Q162" s="6">
        <f t="shared" si="12"/>
        <v>94.5</v>
      </c>
      <c r="R162" s="6">
        <f t="shared" si="13"/>
        <v>46.5</v>
      </c>
      <c r="T162" s="9">
        <v>158</v>
      </c>
      <c r="U162" s="8">
        <v>24</v>
      </c>
      <c r="V162" s="8">
        <v>40</v>
      </c>
      <c r="W162" s="8">
        <v>63</v>
      </c>
      <c r="X162" s="8">
        <v>31</v>
      </c>
      <c r="Z162" s="9">
        <v>158</v>
      </c>
      <c r="AA162" s="8">
        <v>36</v>
      </c>
      <c r="AB162" s="8">
        <v>60</v>
      </c>
      <c r="AC162" s="8">
        <v>94.5</v>
      </c>
      <c r="AD162" s="8">
        <v>46.5</v>
      </c>
    </row>
    <row r="163" spans="8:30" x14ac:dyDescent="0.2">
      <c r="H163" s="6">
        <v>159</v>
      </c>
      <c r="I163" s="7">
        <v>24</v>
      </c>
      <c r="J163" s="7">
        <v>40</v>
      </c>
      <c r="K163" s="7">
        <v>64</v>
      </c>
      <c r="L163" s="7">
        <v>31</v>
      </c>
      <c r="N163" s="6">
        <v>159</v>
      </c>
      <c r="O163" s="6">
        <f t="shared" si="10"/>
        <v>36</v>
      </c>
      <c r="P163" s="6">
        <f t="shared" si="11"/>
        <v>60</v>
      </c>
      <c r="Q163" s="6">
        <f t="shared" si="12"/>
        <v>96</v>
      </c>
      <c r="R163" s="6">
        <f t="shared" si="13"/>
        <v>46.5</v>
      </c>
      <c r="T163" s="9">
        <v>159</v>
      </c>
      <c r="U163" s="8">
        <v>24</v>
      </c>
      <c r="V163" s="8">
        <v>40</v>
      </c>
      <c r="W163" s="8">
        <v>64</v>
      </c>
      <c r="X163" s="8">
        <v>31</v>
      </c>
      <c r="Z163" s="9">
        <v>159</v>
      </c>
      <c r="AA163" s="8">
        <v>36</v>
      </c>
      <c r="AB163" s="8">
        <v>60</v>
      </c>
      <c r="AC163" s="8">
        <v>96</v>
      </c>
      <c r="AD163" s="8">
        <v>46.5</v>
      </c>
    </row>
    <row r="164" spans="8:30" x14ac:dyDescent="0.2">
      <c r="H164" s="6">
        <v>160</v>
      </c>
      <c r="I164" s="7">
        <v>24</v>
      </c>
      <c r="J164" s="7">
        <v>40</v>
      </c>
      <c r="K164" s="7">
        <v>64</v>
      </c>
      <c r="L164" s="7">
        <v>32</v>
      </c>
      <c r="N164" s="6">
        <v>160</v>
      </c>
      <c r="O164" s="6">
        <f t="shared" si="10"/>
        <v>36</v>
      </c>
      <c r="P164" s="6">
        <f t="shared" si="11"/>
        <v>60</v>
      </c>
      <c r="Q164" s="6">
        <f t="shared" si="12"/>
        <v>96</v>
      </c>
      <c r="R164" s="6">
        <f t="shared" si="13"/>
        <v>48</v>
      </c>
      <c r="T164" s="9">
        <v>160</v>
      </c>
      <c r="U164" s="8">
        <v>24</v>
      </c>
      <c r="V164" s="8">
        <v>40</v>
      </c>
      <c r="W164" s="8">
        <v>64</v>
      </c>
      <c r="X164" s="8">
        <v>32</v>
      </c>
      <c r="Z164" s="9">
        <v>160</v>
      </c>
      <c r="AA164" s="8">
        <v>36</v>
      </c>
      <c r="AB164" s="8">
        <v>60</v>
      </c>
      <c r="AC164" s="8">
        <v>96</v>
      </c>
      <c r="AD164" s="8">
        <v>48</v>
      </c>
    </row>
    <row r="165" spans="8:30" x14ac:dyDescent="0.2">
      <c r="H165" s="6">
        <v>161</v>
      </c>
      <c r="I165" s="7">
        <v>24</v>
      </c>
      <c r="J165" s="7">
        <v>40</v>
      </c>
      <c r="K165" s="7">
        <v>65</v>
      </c>
      <c r="L165" s="7">
        <v>32</v>
      </c>
      <c r="N165" s="6">
        <v>161</v>
      </c>
      <c r="O165" s="6">
        <f t="shared" si="10"/>
        <v>36</v>
      </c>
      <c r="P165" s="6">
        <f t="shared" si="11"/>
        <v>60</v>
      </c>
      <c r="Q165" s="6">
        <f t="shared" si="12"/>
        <v>97.5</v>
      </c>
      <c r="R165" s="6">
        <f t="shared" si="13"/>
        <v>48</v>
      </c>
      <c r="T165" s="9">
        <v>161</v>
      </c>
      <c r="U165" s="8">
        <v>24</v>
      </c>
      <c r="V165" s="8">
        <v>40</v>
      </c>
      <c r="W165" s="8">
        <v>65</v>
      </c>
      <c r="X165" s="8">
        <v>32</v>
      </c>
      <c r="Z165" s="9">
        <v>161</v>
      </c>
      <c r="AA165" s="8">
        <v>36</v>
      </c>
      <c r="AB165" s="8">
        <v>60</v>
      </c>
      <c r="AC165" s="8">
        <v>97.5</v>
      </c>
      <c r="AD165" s="8">
        <v>48</v>
      </c>
    </row>
    <row r="166" spans="8:30" x14ac:dyDescent="0.2">
      <c r="H166" s="6">
        <v>162</v>
      </c>
      <c r="I166" s="7">
        <v>24</v>
      </c>
      <c r="J166" s="7">
        <v>41</v>
      </c>
      <c r="K166" s="7">
        <v>65</v>
      </c>
      <c r="L166" s="7">
        <v>32</v>
      </c>
      <c r="N166" s="6">
        <v>162</v>
      </c>
      <c r="O166" s="6">
        <f t="shared" si="10"/>
        <v>36</v>
      </c>
      <c r="P166" s="6">
        <f t="shared" si="11"/>
        <v>61.5</v>
      </c>
      <c r="Q166" s="6">
        <f t="shared" si="12"/>
        <v>97.5</v>
      </c>
      <c r="R166" s="6">
        <f t="shared" si="13"/>
        <v>48</v>
      </c>
      <c r="T166" s="9">
        <v>162</v>
      </c>
      <c r="U166" s="8">
        <v>24</v>
      </c>
      <c r="V166" s="8">
        <v>41</v>
      </c>
      <c r="W166" s="8">
        <v>65</v>
      </c>
      <c r="X166" s="8">
        <v>32</v>
      </c>
      <c r="Z166" s="9">
        <v>162</v>
      </c>
      <c r="AA166" s="8">
        <v>36</v>
      </c>
      <c r="AB166" s="8">
        <v>61.5</v>
      </c>
      <c r="AC166" s="8">
        <v>97.5</v>
      </c>
      <c r="AD166" s="8">
        <v>48</v>
      </c>
    </row>
    <row r="167" spans="8:30" x14ac:dyDescent="0.2">
      <c r="H167" s="6">
        <v>163</v>
      </c>
      <c r="I167" s="7">
        <v>24</v>
      </c>
      <c r="J167" s="7">
        <v>41</v>
      </c>
      <c r="K167" s="7">
        <v>65</v>
      </c>
      <c r="L167" s="7">
        <v>33</v>
      </c>
      <c r="N167" s="6">
        <v>163</v>
      </c>
      <c r="O167" s="6">
        <f t="shared" si="10"/>
        <v>36</v>
      </c>
      <c r="P167" s="6">
        <f t="shared" si="11"/>
        <v>61.5</v>
      </c>
      <c r="Q167" s="6">
        <f t="shared" si="12"/>
        <v>97.5</v>
      </c>
      <c r="R167" s="6">
        <f t="shared" si="13"/>
        <v>49.5</v>
      </c>
      <c r="T167" s="9">
        <v>163</v>
      </c>
      <c r="U167" s="8">
        <v>24</v>
      </c>
      <c r="V167" s="8">
        <v>41</v>
      </c>
      <c r="W167" s="8">
        <v>65</v>
      </c>
      <c r="X167" s="8">
        <v>33</v>
      </c>
      <c r="Z167" s="9">
        <v>163</v>
      </c>
      <c r="AA167" s="8">
        <v>36</v>
      </c>
      <c r="AB167" s="8">
        <v>61.5</v>
      </c>
      <c r="AC167" s="8">
        <v>97.5</v>
      </c>
      <c r="AD167" s="8">
        <v>49.5</v>
      </c>
    </row>
    <row r="168" spans="8:30" x14ac:dyDescent="0.2">
      <c r="H168" s="6">
        <v>164</v>
      </c>
      <c r="I168" s="7">
        <v>25</v>
      </c>
      <c r="J168" s="7">
        <v>41</v>
      </c>
      <c r="K168" s="7">
        <v>65</v>
      </c>
      <c r="L168" s="7">
        <v>33</v>
      </c>
      <c r="N168" s="6">
        <v>164</v>
      </c>
      <c r="O168" s="6">
        <f t="shared" si="10"/>
        <v>37.5</v>
      </c>
      <c r="P168" s="6">
        <f t="shared" si="11"/>
        <v>61.5</v>
      </c>
      <c r="Q168" s="6">
        <f t="shared" si="12"/>
        <v>97.5</v>
      </c>
      <c r="R168" s="6">
        <f t="shared" si="13"/>
        <v>49.5</v>
      </c>
      <c r="T168" s="9">
        <v>164</v>
      </c>
      <c r="U168" s="8">
        <v>25</v>
      </c>
      <c r="V168" s="8">
        <v>41</v>
      </c>
      <c r="W168" s="8">
        <v>65</v>
      </c>
      <c r="X168" s="8">
        <v>33</v>
      </c>
      <c r="Z168" s="9">
        <v>164</v>
      </c>
      <c r="AA168" s="8">
        <v>37.5</v>
      </c>
      <c r="AB168" s="8">
        <v>61.5</v>
      </c>
      <c r="AC168" s="8">
        <v>97.5</v>
      </c>
      <c r="AD168" s="8">
        <v>49.5</v>
      </c>
    </row>
    <row r="169" spans="8:30" x14ac:dyDescent="0.2">
      <c r="H169" s="6">
        <v>165</v>
      </c>
      <c r="I169" s="7">
        <v>25</v>
      </c>
      <c r="J169" s="7">
        <v>41</v>
      </c>
      <c r="K169" s="7">
        <v>66</v>
      </c>
      <c r="L169" s="7">
        <v>33</v>
      </c>
      <c r="N169" s="6">
        <v>165</v>
      </c>
      <c r="O169" s="6">
        <f t="shared" si="10"/>
        <v>37.5</v>
      </c>
      <c r="P169" s="6">
        <f t="shared" si="11"/>
        <v>61.5</v>
      </c>
      <c r="Q169" s="6">
        <f t="shared" si="12"/>
        <v>99</v>
      </c>
      <c r="R169" s="6">
        <f t="shared" si="13"/>
        <v>49.5</v>
      </c>
      <c r="T169" s="9">
        <v>165</v>
      </c>
      <c r="U169" s="8">
        <v>25</v>
      </c>
      <c r="V169" s="8">
        <v>41</v>
      </c>
      <c r="W169" s="8">
        <v>66</v>
      </c>
      <c r="X169" s="8">
        <v>33</v>
      </c>
      <c r="Z169" s="9">
        <v>165</v>
      </c>
      <c r="AA169" s="8">
        <v>37.5</v>
      </c>
      <c r="AB169" s="8">
        <v>61.5</v>
      </c>
      <c r="AC169" s="8">
        <v>99</v>
      </c>
      <c r="AD169" s="8">
        <v>49.5</v>
      </c>
    </row>
    <row r="170" spans="8:30" x14ac:dyDescent="0.2">
      <c r="H170" s="6">
        <v>166</v>
      </c>
      <c r="I170" s="7">
        <v>25</v>
      </c>
      <c r="J170" s="7">
        <v>42</v>
      </c>
      <c r="K170" s="7">
        <v>66</v>
      </c>
      <c r="L170" s="7">
        <v>33</v>
      </c>
      <c r="N170" s="6">
        <v>166</v>
      </c>
      <c r="O170" s="6">
        <f t="shared" si="10"/>
        <v>37.5</v>
      </c>
      <c r="P170" s="6">
        <f t="shared" si="11"/>
        <v>63</v>
      </c>
      <c r="Q170" s="6">
        <f t="shared" si="12"/>
        <v>99</v>
      </c>
      <c r="R170" s="6">
        <f t="shared" si="13"/>
        <v>49.5</v>
      </c>
      <c r="T170" s="9">
        <v>166</v>
      </c>
      <c r="U170" s="8">
        <v>25</v>
      </c>
      <c r="V170" s="8">
        <v>42</v>
      </c>
      <c r="W170" s="8">
        <v>66</v>
      </c>
      <c r="X170" s="8">
        <v>33</v>
      </c>
      <c r="Z170" s="9">
        <v>166</v>
      </c>
      <c r="AA170" s="8">
        <v>37.5</v>
      </c>
      <c r="AB170" s="8">
        <v>63</v>
      </c>
      <c r="AC170" s="8">
        <v>99</v>
      </c>
      <c r="AD170" s="8">
        <v>49.5</v>
      </c>
    </row>
    <row r="171" spans="8:30" x14ac:dyDescent="0.2">
      <c r="H171" s="6">
        <v>167</v>
      </c>
      <c r="I171" s="7">
        <v>25</v>
      </c>
      <c r="J171" s="7">
        <v>42</v>
      </c>
      <c r="K171" s="7">
        <v>67</v>
      </c>
      <c r="L171" s="7">
        <v>33</v>
      </c>
      <c r="N171" s="6">
        <v>167</v>
      </c>
      <c r="O171" s="6">
        <f t="shared" si="10"/>
        <v>37.5</v>
      </c>
      <c r="P171" s="6">
        <f t="shared" si="11"/>
        <v>63</v>
      </c>
      <c r="Q171" s="6">
        <f t="shared" si="12"/>
        <v>100.5</v>
      </c>
      <c r="R171" s="6">
        <f t="shared" si="13"/>
        <v>49.5</v>
      </c>
      <c r="T171" s="9">
        <v>167</v>
      </c>
      <c r="U171" s="8">
        <v>25</v>
      </c>
      <c r="V171" s="8">
        <v>42</v>
      </c>
      <c r="W171" s="8">
        <v>67</v>
      </c>
      <c r="X171" s="8">
        <v>33</v>
      </c>
      <c r="Z171" s="9">
        <v>167</v>
      </c>
      <c r="AA171" s="8">
        <v>37.5</v>
      </c>
      <c r="AB171" s="8">
        <v>63</v>
      </c>
      <c r="AC171" s="8">
        <v>100.5</v>
      </c>
      <c r="AD171" s="8">
        <v>49.5</v>
      </c>
    </row>
    <row r="172" spans="8:30" x14ac:dyDescent="0.2">
      <c r="H172" s="6">
        <v>168</v>
      </c>
      <c r="I172" s="7">
        <v>25</v>
      </c>
      <c r="J172" s="7">
        <v>42</v>
      </c>
      <c r="K172" s="7">
        <v>67</v>
      </c>
      <c r="L172" s="7">
        <v>34</v>
      </c>
      <c r="N172" s="6">
        <v>168</v>
      </c>
      <c r="O172" s="6">
        <f t="shared" si="10"/>
        <v>37.5</v>
      </c>
      <c r="P172" s="6">
        <f t="shared" si="11"/>
        <v>63</v>
      </c>
      <c r="Q172" s="6">
        <f t="shared" si="12"/>
        <v>100.5</v>
      </c>
      <c r="R172" s="6">
        <f t="shared" si="13"/>
        <v>51</v>
      </c>
      <c r="T172" s="9">
        <v>168</v>
      </c>
      <c r="U172" s="8">
        <v>25</v>
      </c>
      <c r="V172" s="8">
        <v>42</v>
      </c>
      <c r="W172" s="8">
        <v>67</v>
      </c>
      <c r="X172" s="8">
        <v>34</v>
      </c>
      <c r="Z172" s="9">
        <v>168</v>
      </c>
      <c r="AA172" s="8">
        <v>37.5</v>
      </c>
      <c r="AB172" s="8">
        <v>63</v>
      </c>
      <c r="AC172" s="8">
        <v>100.5</v>
      </c>
      <c r="AD172" s="8">
        <v>51</v>
      </c>
    </row>
    <row r="173" spans="8:30" x14ac:dyDescent="0.2">
      <c r="H173" s="6">
        <v>169</v>
      </c>
      <c r="I173" s="7">
        <v>25</v>
      </c>
      <c r="J173" s="7">
        <v>42</v>
      </c>
      <c r="K173" s="7">
        <v>68</v>
      </c>
      <c r="L173" s="7">
        <v>34</v>
      </c>
      <c r="N173" s="6">
        <v>169</v>
      </c>
      <c r="O173" s="6">
        <f t="shared" si="10"/>
        <v>37.5</v>
      </c>
      <c r="P173" s="6">
        <f t="shared" si="11"/>
        <v>63</v>
      </c>
      <c r="Q173" s="6">
        <f t="shared" si="12"/>
        <v>102</v>
      </c>
      <c r="R173" s="6">
        <f t="shared" si="13"/>
        <v>51</v>
      </c>
      <c r="T173" s="9">
        <v>169</v>
      </c>
      <c r="U173" s="8">
        <v>25</v>
      </c>
      <c r="V173" s="8">
        <v>42</v>
      </c>
      <c r="W173" s="8">
        <v>68</v>
      </c>
      <c r="X173" s="8">
        <v>34</v>
      </c>
      <c r="Z173" s="9">
        <v>169</v>
      </c>
      <c r="AA173" s="8">
        <v>37.5</v>
      </c>
      <c r="AB173" s="8">
        <v>63</v>
      </c>
      <c r="AC173" s="8">
        <v>102</v>
      </c>
      <c r="AD173" s="8">
        <v>51</v>
      </c>
    </row>
    <row r="174" spans="8:30" x14ac:dyDescent="0.2">
      <c r="H174" s="6">
        <v>170</v>
      </c>
      <c r="I174" s="7">
        <v>26</v>
      </c>
      <c r="J174" s="7">
        <v>42</v>
      </c>
      <c r="K174" s="7">
        <v>68</v>
      </c>
      <c r="L174" s="7">
        <v>34</v>
      </c>
      <c r="N174" s="6">
        <v>170</v>
      </c>
      <c r="O174" s="6">
        <f t="shared" si="10"/>
        <v>39</v>
      </c>
      <c r="P174" s="6">
        <f t="shared" si="11"/>
        <v>63</v>
      </c>
      <c r="Q174" s="6">
        <f t="shared" si="12"/>
        <v>102</v>
      </c>
      <c r="R174" s="6">
        <f t="shared" si="13"/>
        <v>51</v>
      </c>
      <c r="T174" s="9">
        <v>170</v>
      </c>
      <c r="U174" s="8">
        <v>26</v>
      </c>
      <c r="V174" s="8">
        <v>42</v>
      </c>
      <c r="W174" s="8">
        <v>68</v>
      </c>
      <c r="X174" s="8">
        <v>34</v>
      </c>
      <c r="Z174" s="9">
        <v>170</v>
      </c>
      <c r="AA174" s="8">
        <v>39</v>
      </c>
      <c r="AB174" s="8">
        <v>63</v>
      </c>
      <c r="AC174" s="8">
        <v>102</v>
      </c>
      <c r="AD174" s="8">
        <v>51</v>
      </c>
    </row>
    <row r="175" spans="8:30" x14ac:dyDescent="0.2">
      <c r="H175" s="6">
        <v>171</v>
      </c>
      <c r="I175" s="7">
        <v>26</v>
      </c>
      <c r="J175" s="7">
        <v>43</v>
      </c>
      <c r="K175" s="7">
        <v>68</v>
      </c>
      <c r="L175" s="7">
        <v>34</v>
      </c>
      <c r="N175" s="6">
        <v>171</v>
      </c>
      <c r="O175" s="6">
        <f t="shared" si="10"/>
        <v>39</v>
      </c>
      <c r="P175" s="6">
        <f t="shared" si="11"/>
        <v>64.5</v>
      </c>
      <c r="Q175" s="6">
        <f t="shared" si="12"/>
        <v>102</v>
      </c>
      <c r="R175" s="6">
        <f t="shared" si="13"/>
        <v>51</v>
      </c>
      <c r="T175" s="9">
        <v>171</v>
      </c>
      <c r="U175" s="8">
        <v>26</v>
      </c>
      <c r="V175" s="8">
        <v>43</v>
      </c>
      <c r="W175" s="8">
        <v>68</v>
      </c>
      <c r="X175" s="8">
        <v>34</v>
      </c>
      <c r="Z175" s="9">
        <v>171</v>
      </c>
      <c r="AA175" s="8">
        <v>39</v>
      </c>
      <c r="AB175" s="8">
        <v>64.5</v>
      </c>
      <c r="AC175" s="8">
        <v>102</v>
      </c>
      <c r="AD175" s="8">
        <v>51</v>
      </c>
    </row>
    <row r="176" spans="8:30" x14ac:dyDescent="0.2">
      <c r="H176" s="6">
        <v>172</v>
      </c>
      <c r="I176" s="7">
        <v>26</v>
      </c>
      <c r="J176" s="7">
        <v>43</v>
      </c>
      <c r="K176" s="7">
        <v>69</v>
      </c>
      <c r="L176" s="7">
        <v>34</v>
      </c>
      <c r="N176" s="6">
        <v>172</v>
      </c>
      <c r="O176" s="6">
        <f t="shared" si="10"/>
        <v>39</v>
      </c>
      <c r="P176" s="6">
        <f t="shared" si="11"/>
        <v>64.5</v>
      </c>
      <c r="Q176" s="6">
        <f t="shared" si="12"/>
        <v>103.5</v>
      </c>
      <c r="R176" s="6">
        <f t="shared" si="13"/>
        <v>51</v>
      </c>
      <c r="T176" s="9">
        <v>172</v>
      </c>
      <c r="U176" s="8">
        <v>26</v>
      </c>
      <c r="V176" s="8">
        <v>43</v>
      </c>
      <c r="W176" s="8">
        <v>69</v>
      </c>
      <c r="X176" s="8">
        <v>34</v>
      </c>
      <c r="Z176" s="9">
        <v>172</v>
      </c>
      <c r="AA176" s="8">
        <v>39</v>
      </c>
      <c r="AB176" s="8">
        <v>64.5</v>
      </c>
      <c r="AC176" s="8">
        <v>103.5</v>
      </c>
      <c r="AD176" s="8">
        <v>51</v>
      </c>
    </row>
    <row r="177" spans="8:30" x14ac:dyDescent="0.2">
      <c r="H177" s="6">
        <v>173</v>
      </c>
      <c r="I177" s="7">
        <v>26</v>
      </c>
      <c r="J177" s="7">
        <v>43</v>
      </c>
      <c r="K177" s="7">
        <v>69</v>
      </c>
      <c r="L177" s="7">
        <v>35</v>
      </c>
      <c r="N177" s="6">
        <v>173</v>
      </c>
      <c r="O177" s="6">
        <f t="shared" si="10"/>
        <v>39</v>
      </c>
      <c r="P177" s="6">
        <f t="shared" si="11"/>
        <v>64.5</v>
      </c>
      <c r="Q177" s="6">
        <f t="shared" si="12"/>
        <v>103.5</v>
      </c>
      <c r="R177" s="6">
        <f t="shared" si="13"/>
        <v>52.5</v>
      </c>
      <c r="T177" s="9">
        <v>173</v>
      </c>
      <c r="U177" s="8">
        <v>26</v>
      </c>
      <c r="V177" s="8">
        <v>43</v>
      </c>
      <c r="W177" s="8">
        <v>69</v>
      </c>
      <c r="X177" s="8">
        <v>35</v>
      </c>
      <c r="Z177" s="9">
        <v>173</v>
      </c>
      <c r="AA177" s="8">
        <v>39</v>
      </c>
      <c r="AB177" s="8">
        <v>64.5</v>
      </c>
      <c r="AC177" s="8">
        <v>103.5</v>
      </c>
      <c r="AD177" s="8">
        <v>52.5</v>
      </c>
    </row>
    <row r="178" spans="8:30" x14ac:dyDescent="0.2">
      <c r="H178" s="6">
        <v>174</v>
      </c>
      <c r="I178" s="7">
        <v>26</v>
      </c>
      <c r="J178" s="7">
        <v>44</v>
      </c>
      <c r="K178" s="7">
        <v>69</v>
      </c>
      <c r="L178" s="7">
        <v>35</v>
      </c>
      <c r="N178" s="6">
        <v>174</v>
      </c>
      <c r="O178" s="6">
        <f t="shared" si="10"/>
        <v>39</v>
      </c>
      <c r="P178" s="6">
        <f t="shared" si="11"/>
        <v>66</v>
      </c>
      <c r="Q178" s="6">
        <f t="shared" si="12"/>
        <v>103.5</v>
      </c>
      <c r="R178" s="6">
        <f t="shared" si="13"/>
        <v>52.5</v>
      </c>
      <c r="T178" s="9">
        <v>174</v>
      </c>
      <c r="U178" s="8">
        <v>26</v>
      </c>
      <c r="V178" s="8">
        <v>44</v>
      </c>
      <c r="W178" s="8">
        <v>69</v>
      </c>
      <c r="X178" s="8">
        <v>35</v>
      </c>
      <c r="Z178" s="9">
        <v>174</v>
      </c>
      <c r="AA178" s="8">
        <v>39</v>
      </c>
      <c r="AB178" s="8">
        <v>66</v>
      </c>
      <c r="AC178" s="8">
        <v>103.5</v>
      </c>
      <c r="AD178" s="8">
        <v>52.5</v>
      </c>
    </row>
    <row r="179" spans="8:30" x14ac:dyDescent="0.2">
      <c r="H179" s="6">
        <v>175</v>
      </c>
      <c r="I179" s="7">
        <v>26</v>
      </c>
      <c r="J179" s="7">
        <v>44</v>
      </c>
      <c r="K179" s="7">
        <v>70</v>
      </c>
      <c r="L179" s="7">
        <v>35</v>
      </c>
      <c r="N179" s="6">
        <v>175</v>
      </c>
      <c r="O179" s="6">
        <f t="shared" si="10"/>
        <v>39</v>
      </c>
      <c r="P179" s="6">
        <f t="shared" si="11"/>
        <v>66</v>
      </c>
      <c r="Q179" s="6">
        <f t="shared" si="12"/>
        <v>105</v>
      </c>
      <c r="R179" s="6">
        <f t="shared" si="13"/>
        <v>52.5</v>
      </c>
      <c r="T179" s="9">
        <v>175</v>
      </c>
      <c r="U179" s="8">
        <v>26</v>
      </c>
      <c r="V179" s="8">
        <v>44</v>
      </c>
      <c r="W179" s="8">
        <v>70</v>
      </c>
      <c r="X179" s="8">
        <v>35</v>
      </c>
      <c r="Z179" s="9">
        <v>175</v>
      </c>
      <c r="AA179" s="8">
        <v>39</v>
      </c>
      <c r="AB179" s="8">
        <v>66</v>
      </c>
      <c r="AC179" s="8">
        <v>105</v>
      </c>
      <c r="AD179" s="8">
        <v>52.5</v>
      </c>
    </row>
    <row r="180" spans="8:30" x14ac:dyDescent="0.2">
      <c r="H180" s="6">
        <v>176</v>
      </c>
      <c r="I180" s="7">
        <v>26</v>
      </c>
      <c r="J180" s="7">
        <v>44</v>
      </c>
      <c r="K180" s="7">
        <v>71</v>
      </c>
      <c r="L180" s="7">
        <v>35</v>
      </c>
      <c r="N180" s="6">
        <v>176</v>
      </c>
      <c r="O180" s="6">
        <f t="shared" si="10"/>
        <v>39</v>
      </c>
      <c r="P180" s="6">
        <f t="shared" si="11"/>
        <v>66</v>
      </c>
      <c r="Q180" s="6">
        <f t="shared" si="12"/>
        <v>106.5</v>
      </c>
      <c r="R180" s="6">
        <f t="shared" si="13"/>
        <v>52.5</v>
      </c>
      <c r="T180" s="9">
        <v>176</v>
      </c>
      <c r="U180" s="8">
        <v>26</v>
      </c>
      <c r="V180" s="8">
        <v>44</v>
      </c>
      <c r="W180" s="8">
        <v>71</v>
      </c>
      <c r="X180" s="8">
        <v>35</v>
      </c>
      <c r="Z180" s="9">
        <v>176</v>
      </c>
      <c r="AA180" s="8">
        <v>39</v>
      </c>
      <c r="AB180" s="8">
        <v>66</v>
      </c>
      <c r="AC180" s="8">
        <v>106.5</v>
      </c>
      <c r="AD180" s="8">
        <v>52.5</v>
      </c>
    </row>
    <row r="181" spans="8:30" x14ac:dyDescent="0.2">
      <c r="H181" s="6">
        <v>177</v>
      </c>
      <c r="I181" s="7">
        <v>27</v>
      </c>
      <c r="J181" s="7">
        <v>44</v>
      </c>
      <c r="K181" s="7">
        <v>71</v>
      </c>
      <c r="L181" s="7">
        <v>35</v>
      </c>
      <c r="N181" s="6">
        <v>177</v>
      </c>
      <c r="O181" s="6">
        <f t="shared" si="10"/>
        <v>40.5</v>
      </c>
      <c r="P181" s="6">
        <f t="shared" si="11"/>
        <v>66</v>
      </c>
      <c r="Q181" s="6">
        <f t="shared" si="12"/>
        <v>106.5</v>
      </c>
      <c r="R181" s="6">
        <f t="shared" si="13"/>
        <v>52.5</v>
      </c>
      <c r="T181" s="9">
        <v>177</v>
      </c>
      <c r="U181" s="8">
        <v>27</v>
      </c>
      <c r="V181" s="8">
        <v>44</v>
      </c>
      <c r="W181" s="8">
        <v>71</v>
      </c>
      <c r="X181" s="8">
        <v>35</v>
      </c>
      <c r="Z181" s="9">
        <v>177</v>
      </c>
      <c r="AA181" s="8">
        <v>40.5</v>
      </c>
      <c r="AB181" s="8">
        <v>66</v>
      </c>
      <c r="AC181" s="8">
        <v>106.5</v>
      </c>
      <c r="AD181" s="8">
        <v>52.5</v>
      </c>
    </row>
    <row r="182" spans="8:30" x14ac:dyDescent="0.2">
      <c r="H182" s="6">
        <v>178</v>
      </c>
      <c r="I182" s="7">
        <v>27</v>
      </c>
      <c r="J182" s="7">
        <v>45</v>
      </c>
      <c r="K182" s="7">
        <v>71</v>
      </c>
      <c r="L182" s="7">
        <v>35</v>
      </c>
      <c r="N182" s="6">
        <v>178</v>
      </c>
      <c r="O182" s="6">
        <f t="shared" si="10"/>
        <v>40.5</v>
      </c>
      <c r="P182" s="6">
        <f t="shared" si="11"/>
        <v>67.5</v>
      </c>
      <c r="Q182" s="6">
        <f t="shared" si="12"/>
        <v>106.5</v>
      </c>
      <c r="R182" s="6">
        <f t="shared" si="13"/>
        <v>52.5</v>
      </c>
      <c r="T182" s="9">
        <v>178</v>
      </c>
      <c r="U182" s="8">
        <v>27</v>
      </c>
      <c r="V182" s="8">
        <v>45</v>
      </c>
      <c r="W182" s="8">
        <v>71</v>
      </c>
      <c r="X182" s="8">
        <v>35</v>
      </c>
      <c r="Z182" s="9">
        <v>178</v>
      </c>
      <c r="AA182" s="8">
        <v>40.5</v>
      </c>
      <c r="AB182" s="8">
        <v>67.5</v>
      </c>
      <c r="AC182" s="8">
        <v>106.5</v>
      </c>
      <c r="AD182" s="8">
        <v>52.5</v>
      </c>
    </row>
    <row r="183" spans="8:30" x14ac:dyDescent="0.2">
      <c r="H183" s="6">
        <v>179</v>
      </c>
      <c r="I183" s="7">
        <v>27</v>
      </c>
      <c r="J183" s="7">
        <v>45</v>
      </c>
      <c r="K183" s="7">
        <v>72</v>
      </c>
      <c r="L183" s="7">
        <v>35</v>
      </c>
      <c r="N183" s="6">
        <v>179</v>
      </c>
      <c r="O183" s="6">
        <f t="shared" si="10"/>
        <v>40.5</v>
      </c>
      <c r="P183" s="6">
        <f t="shared" si="11"/>
        <v>67.5</v>
      </c>
      <c r="Q183" s="6">
        <f t="shared" si="12"/>
        <v>108</v>
      </c>
      <c r="R183" s="6">
        <f t="shared" si="13"/>
        <v>52.5</v>
      </c>
      <c r="T183" s="9">
        <v>179</v>
      </c>
      <c r="U183" s="8">
        <v>27</v>
      </c>
      <c r="V183" s="8">
        <v>45</v>
      </c>
      <c r="W183" s="8">
        <v>72</v>
      </c>
      <c r="X183" s="8">
        <v>35</v>
      </c>
      <c r="Z183" s="9">
        <v>179</v>
      </c>
      <c r="AA183" s="8">
        <v>40.5</v>
      </c>
      <c r="AB183" s="8">
        <v>67.5</v>
      </c>
      <c r="AC183" s="8">
        <v>108</v>
      </c>
      <c r="AD183" s="8">
        <v>52.5</v>
      </c>
    </row>
    <row r="184" spans="8:30" x14ac:dyDescent="0.2">
      <c r="H184" s="6">
        <v>180</v>
      </c>
      <c r="I184" s="7">
        <v>27</v>
      </c>
      <c r="J184" s="7">
        <v>45</v>
      </c>
      <c r="K184" s="7">
        <v>72</v>
      </c>
      <c r="L184" s="7">
        <v>36</v>
      </c>
      <c r="N184" s="6">
        <v>180</v>
      </c>
      <c r="O184" s="6">
        <f t="shared" si="10"/>
        <v>40.5</v>
      </c>
      <c r="P184" s="6">
        <f t="shared" si="11"/>
        <v>67.5</v>
      </c>
      <c r="Q184" s="6">
        <f t="shared" si="12"/>
        <v>108</v>
      </c>
      <c r="R184" s="6">
        <f t="shared" si="13"/>
        <v>54</v>
      </c>
      <c r="T184" s="9">
        <v>180</v>
      </c>
      <c r="U184" s="8">
        <v>27</v>
      </c>
      <c r="V184" s="8">
        <v>45</v>
      </c>
      <c r="W184" s="8">
        <v>72</v>
      </c>
      <c r="X184" s="8">
        <v>36</v>
      </c>
      <c r="Z184" s="9">
        <v>180</v>
      </c>
      <c r="AA184" s="8">
        <v>40.5</v>
      </c>
      <c r="AB184" s="8">
        <v>67.5</v>
      </c>
      <c r="AC184" s="8">
        <v>108</v>
      </c>
      <c r="AD184" s="8">
        <v>54</v>
      </c>
    </row>
    <row r="185" spans="8:30" x14ac:dyDescent="0.2">
      <c r="H185" s="6">
        <v>181</v>
      </c>
      <c r="I185" s="7">
        <v>27</v>
      </c>
      <c r="J185" s="7">
        <v>45</v>
      </c>
      <c r="K185" s="7">
        <v>73</v>
      </c>
      <c r="L185" s="7">
        <v>36</v>
      </c>
      <c r="N185" s="6">
        <v>181</v>
      </c>
      <c r="O185" s="6">
        <f t="shared" si="10"/>
        <v>40.5</v>
      </c>
      <c r="P185" s="6">
        <f t="shared" si="11"/>
        <v>67.5</v>
      </c>
      <c r="Q185" s="6">
        <f t="shared" si="12"/>
        <v>109.5</v>
      </c>
      <c r="R185" s="6">
        <f t="shared" si="13"/>
        <v>54</v>
      </c>
      <c r="T185" s="9">
        <v>181</v>
      </c>
      <c r="U185" s="8">
        <v>27</v>
      </c>
      <c r="V185" s="8">
        <v>45</v>
      </c>
      <c r="W185" s="8">
        <v>73</v>
      </c>
      <c r="X185" s="8">
        <v>36</v>
      </c>
      <c r="Z185" s="9">
        <v>181</v>
      </c>
      <c r="AA185" s="8">
        <v>40.5</v>
      </c>
      <c r="AB185" s="8">
        <v>67.5</v>
      </c>
      <c r="AC185" s="8">
        <v>109.5</v>
      </c>
      <c r="AD185" s="8">
        <v>54</v>
      </c>
    </row>
    <row r="186" spans="8:30" x14ac:dyDescent="0.2">
      <c r="H186" s="6">
        <v>182</v>
      </c>
      <c r="I186" s="7">
        <v>27</v>
      </c>
      <c r="J186" s="7">
        <v>46</v>
      </c>
      <c r="K186" s="7">
        <v>73</v>
      </c>
      <c r="L186" s="7">
        <v>36</v>
      </c>
      <c r="N186" s="6">
        <v>182</v>
      </c>
      <c r="O186" s="6">
        <f t="shared" si="10"/>
        <v>40.5</v>
      </c>
      <c r="P186" s="6">
        <f t="shared" si="11"/>
        <v>69</v>
      </c>
      <c r="Q186" s="6">
        <f t="shared" si="12"/>
        <v>109.5</v>
      </c>
      <c r="R186" s="6">
        <f t="shared" si="13"/>
        <v>54</v>
      </c>
      <c r="T186" s="9">
        <v>182</v>
      </c>
      <c r="U186" s="8">
        <v>27</v>
      </c>
      <c r="V186" s="8">
        <v>46</v>
      </c>
      <c r="W186" s="8">
        <v>73</v>
      </c>
      <c r="X186" s="8">
        <v>36</v>
      </c>
      <c r="Z186" s="9">
        <v>182</v>
      </c>
      <c r="AA186" s="8">
        <v>40.5</v>
      </c>
      <c r="AB186" s="8">
        <v>69</v>
      </c>
      <c r="AC186" s="8">
        <v>109.5</v>
      </c>
      <c r="AD186" s="8">
        <v>54</v>
      </c>
    </row>
    <row r="187" spans="8:30" x14ac:dyDescent="0.2">
      <c r="H187" s="6">
        <v>183</v>
      </c>
      <c r="I187" s="7">
        <v>27</v>
      </c>
      <c r="J187" s="7">
        <v>46</v>
      </c>
      <c r="K187" s="7">
        <v>73</v>
      </c>
      <c r="L187" s="7">
        <v>37</v>
      </c>
      <c r="N187" s="6">
        <v>183</v>
      </c>
      <c r="O187" s="6">
        <f t="shared" si="10"/>
        <v>40.5</v>
      </c>
      <c r="P187" s="6">
        <f t="shared" si="11"/>
        <v>69</v>
      </c>
      <c r="Q187" s="6">
        <f t="shared" si="12"/>
        <v>109.5</v>
      </c>
      <c r="R187" s="6">
        <f t="shared" si="13"/>
        <v>55.5</v>
      </c>
      <c r="T187" s="9">
        <v>183</v>
      </c>
      <c r="U187" s="8">
        <v>27</v>
      </c>
      <c r="V187" s="8">
        <v>46</v>
      </c>
      <c r="W187" s="8">
        <v>73</v>
      </c>
      <c r="X187" s="8">
        <v>37</v>
      </c>
      <c r="Z187" s="9">
        <v>183</v>
      </c>
      <c r="AA187" s="8">
        <v>40.5</v>
      </c>
      <c r="AB187" s="8">
        <v>69</v>
      </c>
      <c r="AC187" s="8">
        <v>109.5</v>
      </c>
      <c r="AD187" s="8">
        <v>55.5</v>
      </c>
    </row>
    <row r="188" spans="8:30" x14ac:dyDescent="0.2">
      <c r="H188" s="6">
        <v>184</v>
      </c>
      <c r="I188" s="7">
        <v>28</v>
      </c>
      <c r="J188" s="7">
        <v>46</v>
      </c>
      <c r="K188" s="7">
        <v>73</v>
      </c>
      <c r="L188" s="7">
        <v>37</v>
      </c>
      <c r="N188" s="6">
        <v>184</v>
      </c>
      <c r="O188" s="6">
        <f t="shared" si="10"/>
        <v>42</v>
      </c>
      <c r="P188" s="6">
        <f t="shared" si="11"/>
        <v>69</v>
      </c>
      <c r="Q188" s="6">
        <f t="shared" si="12"/>
        <v>109.5</v>
      </c>
      <c r="R188" s="6">
        <f t="shared" si="13"/>
        <v>55.5</v>
      </c>
      <c r="T188" s="9">
        <v>184</v>
      </c>
      <c r="U188" s="8">
        <v>28</v>
      </c>
      <c r="V188" s="8">
        <v>46</v>
      </c>
      <c r="W188" s="8">
        <v>73</v>
      </c>
      <c r="X188" s="8">
        <v>37</v>
      </c>
      <c r="Z188" s="9">
        <v>184</v>
      </c>
      <c r="AA188" s="8">
        <v>42</v>
      </c>
      <c r="AB188" s="8">
        <v>69</v>
      </c>
      <c r="AC188" s="8">
        <v>109.5</v>
      </c>
      <c r="AD188" s="8">
        <v>55.5</v>
      </c>
    </row>
    <row r="189" spans="8:30" x14ac:dyDescent="0.2">
      <c r="H189" s="6">
        <v>185</v>
      </c>
      <c r="I189" s="7">
        <v>28</v>
      </c>
      <c r="J189" s="7">
        <v>46</v>
      </c>
      <c r="K189" s="7">
        <v>74</v>
      </c>
      <c r="L189" s="7">
        <v>37</v>
      </c>
      <c r="N189" s="6">
        <v>185</v>
      </c>
      <c r="O189" s="6">
        <f t="shared" si="10"/>
        <v>42</v>
      </c>
      <c r="P189" s="6">
        <f t="shared" si="11"/>
        <v>69</v>
      </c>
      <c r="Q189" s="6">
        <f t="shared" si="12"/>
        <v>111</v>
      </c>
      <c r="R189" s="6">
        <f t="shared" si="13"/>
        <v>55.5</v>
      </c>
      <c r="T189" s="9">
        <v>185</v>
      </c>
      <c r="U189" s="8">
        <v>28</v>
      </c>
      <c r="V189" s="8">
        <v>46</v>
      </c>
      <c r="W189" s="8">
        <v>74</v>
      </c>
      <c r="X189" s="8">
        <v>37</v>
      </c>
      <c r="Z189" s="9">
        <v>185</v>
      </c>
      <c r="AA189" s="8">
        <v>42</v>
      </c>
      <c r="AB189" s="8">
        <v>69</v>
      </c>
      <c r="AC189" s="8">
        <v>111</v>
      </c>
      <c r="AD189" s="8">
        <v>55.5</v>
      </c>
    </row>
    <row r="190" spans="8:30" x14ac:dyDescent="0.2">
      <c r="H190" s="6">
        <v>186</v>
      </c>
      <c r="I190" s="7">
        <v>28</v>
      </c>
      <c r="J190" s="7">
        <v>47</v>
      </c>
      <c r="K190" s="7">
        <v>74</v>
      </c>
      <c r="L190" s="7">
        <v>37</v>
      </c>
      <c r="N190" s="6">
        <v>186</v>
      </c>
      <c r="O190" s="6">
        <f t="shared" si="10"/>
        <v>42</v>
      </c>
      <c r="P190" s="6">
        <f t="shared" si="11"/>
        <v>70.5</v>
      </c>
      <c r="Q190" s="6">
        <f t="shared" si="12"/>
        <v>111</v>
      </c>
      <c r="R190" s="6">
        <f t="shared" si="13"/>
        <v>55.5</v>
      </c>
      <c r="T190" s="9">
        <v>186</v>
      </c>
      <c r="U190" s="8">
        <v>28</v>
      </c>
      <c r="V190" s="8">
        <v>47</v>
      </c>
      <c r="W190" s="8">
        <v>74</v>
      </c>
      <c r="X190" s="8">
        <v>37</v>
      </c>
      <c r="Z190" s="9">
        <v>186</v>
      </c>
      <c r="AA190" s="8">
        <v>42</v>
      </c>
      <c r="AB190" s="8">
        <v>70.5</v>
      </c>
      <c r="AC190" s="8">
        <v>111</v>
      </c>
      <c r="AD190" s="8">
        <v>55.5</v>
      </c>
    </row>
    <row r="191" spans="8:30" x14ac:dyDescent="0.2">
      <c r="H191" s="6">
        <v>187</v>
      </c>
      <c r="I191" s="7">
        <v>28</v>
      </c>
      <c r="J191" s="7">
        <v>47</v>
      </c>
      <c r="K191" s="7">
        <v>75</v>
      </c>
      <c r="L191" s="7">
        <v>37</v>
      </c>
      <c r="N191" s="6">
        <v>187</v>
      </c>
      <c r="O191" s="6">
        <f t="shared" si="10"/>
        <v>42</v>
      </c>
      <c r="P191" s="6">
        <f t="shared" si="11"/>
        <v>70.5</v>
      </c>
      <c r="Q191" s="6">
        <f t="shared" si="12"/>
        <v>112.5</v>
      </c>
      <c r="R191" s="6">
        <f t="shared" si="13"/>
        <v>55.5</v>
      </c>
      <c r="T191" s="9">
        <v>187</v>
      </c>
      <c r="U191" s="8">
        <v>28</v>
      </c>
      <c r="V191" s="8">
        <v>47</v>
      </c>
      <c r="W191" s="8">
        <v>75</v>
      </c>
      <c r="X191" s="8">
        <v>37</v>
      </c>
      <c r="Z191" s="9">
        <v>187</v>
      </c>
      <c r="AA191" s="8">
        <v>42</v>
      </c>
      <c r="AB191" s="8">
        <v>70.5</v>
      </c>
      <c r="AC191" s="8">
        <v>112.5</v>
      </c>
      <c r="AD191" s="8">
        <v>55.5</v>
      </c>
    </row>
    <row r="192" spans="8:30" x14ac:dyDescent="0.2">
      <c r="H192" s="6">
        <v>188</v>
      </c>
      <c r="I192" s="7">
        <v>28</v>
      </c>
      <c r="J192" s="7">
        <v>47</v>
      </c>
      <c r="K192" s="7">
        <v>75</v>
      </c>
      <c r="L192" s="7">
        <v>38</v>
      </c>
      <c r="N192" s="6">
        <v>188</v>
      </c>
      <c r="O192" s="6">
        <f t="shared" si="10"/>
        <v>42</v>
      </c>
      <c r="P192" s="6">
        <f t="shared" si="11"/>
        <v>70.5</v>
      </c>
      <c r="Q192" s="6">
        <f t="shared" si="12"/>
        <v>112.5</v>
      </c>
      <c r="R192" s="6">
        <f t="shared" si="13"/>
        <v>57</v>
      </c>
      <c r="T192" s="9">
        <v>188</v>
      </c>
      <c r="U192" s="8">
        <v>28</v>
      </c>
      <c r="V192" s="8">
        <v>47</v>
      </c>
      <c r="W192" s="8">
        <v>75</v>
      </c>
      <c r="X192" s="8">
        <v>38</v>
      </c>
      <c r="Z192" s="9">
        <v>188</v>
      </c>
      <c r="AA192" s="8">
        <v>42</v>
      </c>
      <c r="AB192" s="8">
        <v>70.5</v>
      </c>
      <c r="AC192" s="8">
        <v>112.5</v>
      </c>
      <c r="AD192" s="8">
        <v>57</v>
      </c>
    </row>
    <row r="193" spans="8:30" x14ac:dyDescent="0.2">
      <c r="H193" s="6">
        <v>189</v>
      </c>
      <c r="I193" s="7">
        <v>28</v>
      </c>
      <c r="J193" s="7">
        <v>47</v>
      </c>
      <c r="K193" s="7">
        <v>76</v>
      </c>
      <c r="L193" s="7">
        <v>38</v>
      </c>
      <c r="N193" s="6">
        <v>189</v>
      </c>
      <c r="O193" s="6">
        <f t="shared" si="10"/>
        <v>42</v>
      </c>
      <c r="P193" s="6">
        <f t="shared" si="11"/>
        <v>70.5</v>
      </c>
      <c r="Q193" s="6">
        <f t="shared" si="12"/>
        <v>114</v>
      </c>
      <c r="R193" s="6">
        <f t="shared" si="13"/>
        <v>57</v>
      </c>
      <c r="T193" s="9">
        <v>189</v>
      </c>
      <c r="U193" s="8">
        <v>28</v>
      </c>
      <c r="V193" s="8">
        <v>47</v>
      </c>
      <c r="W193" s="8">
        <v>76</v>
      </c>
      <c r="X193" s="8">
        <v>38</v>
      </c>
      <c r="Z193" s="9">
        <v>189</v>
      </c>
      <c r="AA193" s="8">
        <v>42</v>
      </c>
      <c r="AB193" s="8">
        <v>70.5</v>
      </c>
      <c r="AC193" s="8">
        <v>114</v>
      </c>
      <c r="AD193" s="8">
        <v>57</v>
      </c>
    </row>
    <row r="194" spans="8:30" x14ac:dyDescent="0.2">
      <c r="H194" s="6">
        <v>190</v>
      </c>
      <c r="I194" s="7">
        <v>29</v>
      </c>
      <c r="J194" s="7">
        <v>47</v>
      </c>
      <c r="K194" s="7">
        <v>76</v>
      </c>
      <c r="L194" s="7">
        <v>38</v>
      </c>
      <c r="N194" s="6">
        <v>190</v>
      </c>
      <c r="O194" s="6">
        <f t="shared" si="10"/>
        <v>43.5</v>
      </c>
      <c r="P194" s="6">
        <f t="shared" si="11"/>
        <v>70.5</v>
      </c>
      <c r="Q194" s="6">
        <f t="shared" si="12"/>
        <v>114</v>
      </c>
      <c r="R194" s="6">
        <f t="shared" si="13"/>
        <v>57</v>
      </c>
      <c r="T194" s="9">
        <v>190</v>
      </c>
      <c r="U194" s="8">
        <v>29</v>
      </c>
      <c r="V194" s="8">
        <v>47</v>
      </c>
      <c r="W194" s="8">
        <v>76</v>
      </c>
      <c r="X194" s="8">
        <v>38</v>
      </c>
      <c r="Z194" s="9">
        <v>190</v>
      </c>
      <c r="AA194" s="8">
        <v>43.5</v>
      </c>
      <c r="AB194" s="8">
        <v>70.5</v>
      </c>
      <c r="AC194" s="8">
        <v>114</v>
      </c>
      <c r="AD194" s="8">
        <v>57</v>
      </c>
    </row>
    <row r="195" spans="8:30" x14ac:dyDescent="0.2">
      <c r="H195" s="6">
        <v>191</v>
      </c>
      <c r="I195" s="7">
        <v>29</v>
      </c>
      <c r="J195" s="7">
        <v>48</v>
      </c>
      <c r="K195" s="7">
        <v>76</v>
      </c>
      <c r="L195" s="7">
        <v>38</v>
      </c>
      <c r="N195" s="6">
        <v>191</v>
      </c>
      <c r="O195" s="6">
        <f t="shared" si="10"/>
        <v>43.5</v>
      </c>
      <c r="P195" s="6">
        <f t="shared" si="11"/>
        <v>72</v>
      </c>
      <c r="Q195" s="6">
        <f t="shared" si="12"/>
        <v>114</v>
      </c>
      <c r="R195" s="6">
        <f t="shared" si="13"/>
        <v>57</v>
      </c>
      <c r="T195" s="9">
        <v>191</v>
      </c>
      <c r="U195" s="8">
        <v>29</v>
      </c>
      <c r="V195" s="8">
        <v>48</v>
      </c>
      <c r="W195" s="8">
        <v>76</v>
      </c>
      <c r="X195" s="8">
        <v>38</v>
      </c>
      <c r="Z195" s="9">
        <v>191</v>
      </c>
      <c r="AA195" s="8">
        <v>43.5</v>
      </c>
      <c r="AB195" s="8">
        <v>72</v>
      </c>
      <c r="AC195" s="8">
        <v>114</v>
      </c>
      <c r="AD195" s="8">
        <v>57</v>
      </c>
    </row>
    <row r="196" spans="8:30" x14ac:dyDescent="0.2">
      <c r="H196" s="6">
        <v>192</v>
      </c>
      <c r="I196" s="7">
        <v>29</v>
      </c>
      <c r="J196" s="7">
        <v>48</v>
      </c>
      <c r="K196" s="7">
        <v>77</v>
      </c>
      <c r="L196" s="7">
        <v>38</v>
      </c>
      <c r="N196" s="6">
        <v>192</v>
      </c>
      <c r="O196" s="6">
        <f t="shared" si="10"/>
        <v>43.5</v>
      </c>
      <c r="P196" s="6">
        <f t="shared" si="11"/>
        <v>72</v>
      </c>
      <c r="Q196" s="6">
        <f t="shared" si="12"/>
        <v>115.5</v>
      </c>
      <c r="R196" s="6">
        <f t="shared" si="13"/>
        <v>57</v>
      </c>
      <c r="T196" s="9">
        <v>192</v>
      </c>
      <c r="U196" s="8">
        <v>29</v>
      </c>
      <c r="V196" s="8">
        <v>48</v>
      </c>
      <c r="W196" s="8">
        <v>77</v>
      </c>
      <c r="X196" s="8">
        <v>38</v>
      </c>
      <c r="Z196" s="9">
        <v>192</v>
      </c>
      <c r="AA196" s="8">
        <v>43.5</v>
      </c>
      <c r="AB196" s="8">
        <v>72</v>
      </c>
      <c r="AC196" s="8">
        <v>115.5</v>
      </c>
      <c r="AD196" s="8">
        <v>57</v>
      </c>
    </row>
    <row r="197" spans="8:30" x14ac:dyDescent="0.2">
      <c r="H197" s="6">
        <v>193</v>
      </c>
      <c r="I197" s="7">
        <v>29</v>
      </c>
      <c r="J197" s="7">
        <v>48</v>
      </c>
      <c r="K197" s="7">
        <v>77</v>
      </c>
      <c r="L197" s="7">
        <v>39</v>
      </c>
      <c r="N197" s="6">
        <v>193</v>
      </c>
      <c r="O197" s="6">
        <f t="shared" si="10"/>
        <v>43.5</v>
      </c>
      <c r="P197" s="6">
        <f t="shared" si="11"/>
        <v>72</v>
      </c>
      <c r="Q197" s="6">
        <f t="shared" si="12"/>
        <v>115.5</v>
      </c>
      <c r="R197" s="6">
        <f t="shared" si="13"/>
        <v>58.5</v>
      </c>
      <c r="T197" s="9">
        <v>193</v>
      </c>
      <c r="U197" s="8">
        <v>29</v>
      </c>
      <c r="V197" s="8">
        <v>48</v>
      </c>
      <c r="W197" s="8">
        <v>77</v>
      </c>
      <c r="X197" s="8">
        <v>39</v>
      </c>
      <c r="Z197" s="9">
        <v>193</v>
      </c>
      <c r="AA197" s="8">
        <v>43.5</v>
      </c>
      <c r="AB197" s="8">
        <v>72</v>
      </c>
      <c r="AC197" s="8">
        <v>115.5</v>
      </c>
      <c r="AD197" s="8">
        <v>58.5</v>
      </c>
    </row>
    <row r="198" spans="8:30" x14ac:dyDescent="0.2">
      <c r="H198" s="6">
        <v>194</v>
      </c>
      <c r="I198" s="7">
        <v>29</v>
      </c>
      <c r="J198" s="7">
        <v>49</v>
      </c>
      <c r="K198" s="7">
        <v>77</v>
      </c>
      <c r="L198" s="7">
        <v>39</v>
      </c>
      <c r="N198" s="6">
        <v>194</v>
      </c>
      <c r="O198" s="6">
        <f t="shared" si="10"/>
        <v>43.5</v>
      </c>
      <c r="P198" s="6">
        <f t="shared" si="11"/>
        <v>73.5</v>
      </c>
      <c r="Q198" s="6">
        <f t="shared" si="12"/>
        <v>115.5</v>
      </c>
      <c r="R198" s="6">
        <f t="shared" si="13"/>
        <v>58.5</v>
      </c>
      <c r="T198" s="9">
        <v>194</v>
      </c>
      <c r="U198" s="8">
        <v>29</v>
      </c>
      <c r="V198" s="8">
        <v>49</v>
      </c>
      <c r="W198" s="8">
        <v>77</v>
      </c>
      <c r="X198" s="8">
        <v>39</v>
      </c>
      <c r="Z198" s="9">
        <v>194</v>
      </c>
      <c r="AA198" s="8">
        <v>43.5</v>
      </c>
      <c r="AB198" s="8">
        <v>73.5</v>
      </c>
      <c r="AC198" s="8">
        <v>115.5</v>
      </c>
      <c r="AD198" s="8">
        <v>58.5</v>
      </c>
    </row>
    <row r="199" spans="8:30" x14ac:dyDescent="0.2">
      <c r="H199" s="6">
        <v>195</v>
      </c>
      <c r="I199" s="7">
        <v>29</v>
      </c>
      <c r="J199" s="7">
        <v>49</v>
      </c>
      <c r="K199" s="7">
        <v>78</v>
      </c>
      <c r="L199" s="7">
        <v>39</v>
      </c>
      <c r="N199" s="6">
        <v>195</v>
      </c>
      <c r="O199" s="6">
        <f t="shared" si="10"/>
        <v>43.5</v>
      </c>
      <c r="P199" s="6">
        <f t="shared" si="11"/>
        <v>73.5</v>
      </c>
      <c r="Q199" s="6">
        <f t="shared" si="12"/>
        <v>117</v>
      </c>
      <c r="R199" s="6">
        <f t="shared" si="13"/>
        <v>58.5</v>
      </c>
      <c r="T199" s="9">
        <v>195</v>
      </c>
      <c r="U199" s="8">
        <v>29</v>
      </c>
      <c r="V199" s="8">
        <v>49</v>
      </c>
      <c r="W199" s="8">
        <v>78</v>
      </c>
      <c r="X199" s="8">
        <v>39</v>
      </c>
      <c r="Z199" s="9">
        <v>195</v>
      </c>
      <c r="AA199" s="8">
        <v>43.5</v>
      </c>
      <c r="AB199" s="8">
        <v>73.5</v>
      </c>
      <c r="AC199" s="8">
        <v>117</v>
      </c>
      <c r="AD199" s="8">
        <v>58.5</v>
      </c>
    </row>
    <row r="200" spans="8:30" x14ac:dyDescent="0.2">
      <c r="H200" s="6">
        <v>196</v>
      </c>
      <c r="I200" s="7">
        <v>29</v>
      </c>
      <c r="J200" s="7">
        <v>49</v>
      </c>
      <c r="K200" s="7">
        <v>79</v>
      </c>
      <c r="L200" s="7">
        <v>39</v>
      </c>
      <c r="N200" s="6">
        <v>196</v>
      </c>
      <c r="O200" s="6">
        <f t="shared" si="10"/>
        <v>43.5</v>
      </c>
      <c r="P200" s="6">
        <f t="shared" si="11"/>
        <v>73.5</v>
      </c>
      <c r="Q200" s="6">
        <f t="shared" si="12"/>
        <v>118.5</v>
      </c>
      <c r="R200" s="6">
        <f t="shared" si="13"/>
        <v>58.5</v>
      </c>
      <c r="T200" s="9">
        <v>196</v>
      </c>
      <c r="U200" s="8">
        <v>29</v>
      </c>
      <c r="V200" s="8">
        <v>49</v>
      </c>
      <c r="W200" s="8">
        <v>79</v>
      </c>
      <c r="X200" s="8">
        <v>39</v>
      </c>
      <c r="Z200" s="9">
        <v>196</v>
      </c>
      <c r="AA200" s="8">
        <v>43.5</v>
      </c>
      <c r="AB200" s="8">
        <v>73.5</v>
      </c>
      <c r="AC200" s="8">
        <v>118.5</v>
      </c>
      <c r="AD200" s="8">
        <v>58.5</v>
      </c>
    </row>
    <row r="201" spans="8:30" x14ac:dyDescent="0.2">
      <c r="H201" s="6">
        <v>197</v>
      </c>
      <c r="I201" s="7">
        <v>30</v>
      </c>
      <c r="J201" s="7">
        <v>49</v>
      </c>
      <c r="K201" s="7">
        <v>79</v>
      </c>
      <c r="L201" s="7">
        <v>39</v>
      </c>
      <c r="N201" s="6">
        <v>197</v>
      </c>
      <c r="O201" s="6">
        <f t="shared" si="10"/>
        <v>45</v>
      </c>
      <c r="P201" s="6">
        <f t="shared" si="11"/>
        <v>73.5</v>
      </c>
      <c r="Q201" s="6">
        <f t="shared" si="12"/>
        <v>118.5</v>
      </c>
      <c r="R201" s="6">
        <f t="shared" si="13"/>
        <v>58.5</v>
      </c>
      <c r="T201" s="9">
        <v>197</v>
      </c>
      <c r="U201" s="8">
        <v>30</v>
      </c>
      <c r="V201" s="8">
        <v>49</v>
      </c>
      <c r="W201" s="8">
        <v>79</v>
      </c>
      <c r="X201" s="8">
        <v>39</v>
      </c>
      <c r="Z201" s="9">
        <v>197</v>
      </c>
      <c r="AA201" s="8">
        <v>45</v>
      </c>
      <c r="AB201" s="8">
        <v>73.5</v>
      </c>
      <c r="AC201" s="8">
        <v>118.5</v>
      </c>
      <c r="AD201" s="8">
        <v>58.5</v>
      </c>
    </row>
    <row r="202" spans="8:30" x14ac:dyDescent="0.2">
      <c r="H202" s="6">
        <v>198</v>
      </c>
      <c r="I202" s="7">
        <v>30</v>
      </c>
      <c r="J202" s="7">
        <v>50</v>
      </c>
      <c r="K202" s="7">
        <v>79</v>
      </c>
      <c r="L202" s="7">
        <v>39</v>
      </c>
      <c r="N202" s="6">
        <v>198</v>
      </c>
      <c r="O202" s="6">
        <f t="shared" si="10"/>
        <v>45</v>
      </c>
      <c r="P202" s="6">
        <f t="shared" si="11"/>
        <v>75</v>
      </c>
      <c r="Q202" s="6">
        <f t="shared" si="12"/>
        <v>118.5</v>
      </c>
      <c r="R202" s="6">
        <f t="shared" si="13"/>
        <v>58.5</v>
      </c>
      <c r="T202" s="9">
        <v>198</v>
      </c>
      <c r="U202" s="8">
        <v>30</v>
      </c>
      <c r="V202" s="8">
        <v>50</v>
      </c>
      <c r="W202" s="8">
        <v>79</v>
      </c>
      <c r="X202" s="8">
        <v>39</v>
      </c>
      <c r="Z202" s="9">
        <v>198</v>
      </c>
      <c r="AA202" s="8">
        <v>45</v>
      </c>
      <c r="AB202" s="8">
        <v>75</v>
      </c>
      <c r="AC202" s="8">
        <v>118.5</v>
      </c>
      <c r="AD202" s="8">
        <v>58.5</v>
      </c>
    </row>
    <row r="203" spans="8:30" x14ac:dyDescent="0.2">
      <c r="H203" s="6">
        <v>199</v>
      </c>
      <c r="I203" s="7">
        <v>30</v>
      </c>
      <c r="J203" s="7">
        <v>50</v>
      </c>
      <c r="K203" s="7">
        <v>80</v>
      </c>
      <c r="L203" s="7">
        <v>39</v>
      </c>
      <c r="N203" s="6">
        <v>199</v>
      </c>
      <c r="O203" s="6">
        <f t="shared" si="10"/>
        <v>45</v>
      </c>
      <c r="P203" s="6">
        <f t="shared" si="11"/>
        <v>75</v>
      </c>
      <c r="Q203" s="6">
        <f t="shared" si="12"/>
        <v>120</v>
      </c>
      <c r="R203" s="6">
        <f t="shared" si="13"/>
        <v>58.5</v>
      </c>
      <c r="T203" s="9">
        <v>199</v>
      </c>
      <c r="U203" s="8">
        <v>30</v>
      </c>
      <c r="V203" s="8">
        <v>50</v>
      </c>
      <c r="W203" s="8">
        <v>80</v>
      </c>
      <c r="X203" s="8">
        <v>39</v>
      </c>
      <c r="Z203" s="9">
        <v>199</v>
      </c>
      <c r="AA203" s="8">
        <v>45</v>
      </c>
      <c r="AB203" s="8">
        <v>75</v>
      </c>
      <c r="AC203" s="8">
        <v>120</v>
      </c>
      <c r="AD203" s="8">
        <v>58.5</v>
      </c>
    </row>
    <row r="204" spans="8:30" x14ac:dyDescent="0.2">
      <c r="H204" s="6">
        <v>200</v>
      </c>
      <c r="I204" s="7">
        <v>30</v>
      </c>
      <c r="J204" s="7">
        <v>50</v>
      </c>
      <c r="K204" s="7">
        <v>80</v>
      </c>
      <c r="L204" s="7">
        <v>40</v>
      </c>
      <c r="N204" s="6">
        <v>200</v>
      </c>
      <c r="O204" s="6">
        <f t="shared" si="10"/>
        <v>45</v>
      </c>
      <c r="P204" s="6">
        <f t="shared" si="11"/>
        <v>75</v>
      </c>
      <c r="Q204" s="6">
        <f t="shared" si="12"/>
        <v>120</v>
      </c>
      <c r="R204" s="6">
        <f t="shared" si="13"/>
        <v>60</v>
      </c>
      <c r="T204" s="9">
        <v>200</v>
      </c>
      <c r="U204" s="8">
        <v>30</v>
      </c>
      <c r="V204" s="8">
        <v>50</v>
      </c>
      <c r="W204" s="8">
        <v>80</v>
      </c>
      <c r="X204" s="8">
        <v>40</v>
      </c>
      <c r="Z204" s="9">
        <v>200</v>
      </c>
      <c r="AA204" s="8">
        <v>45</v>
      </c>
      <c r="AB204" s="8">
        <v>75</v>
      </c>
      <c r="AC204" s="8">
        <v>120</v>
      </c>
      <c r="AD204" s="8">
        <v>60</v>
      </c>
    </row>
    <row r="205" spans="8:30" x14ac:dyDescent="0.2">
      <c r="H205" s="6">
        <v>201</v>
      </c>
      <c r="I205" s="7">
        <v>30</v>
      </c>
      <c r="J205" s="7">
        <v>50</v>
      </c>
      <c r="K205" s="7">
        <v>81</v>
      </c>
      <c r="L205" s="7">
        <v>40</v>
      </c>
      <c r="N205" s="6">
        <v>201</v>
      </c>
      <c r="O205" s="6">
        <f t="shared" si="10"/>
        <v>45</v>
      </c>
      <c r="P205" s="6">
        <f t="shared" si="11"/>
        <v>75</v>
      </c>
      <c r="Q205" s="6">
        <f t="shared" si="12"/>
        <v>121.5</v>
      </c>
      <c r="R205" s="6">
        <f t="shared" si="13"/>
        <v>60</v>
      </c>
      <c r="T205" s="9">
        <v>201</v>
      </c>
      <c r="U205" s="8">
        <v>30</v>
      </c>
      <c r="V205" s="8">
        <v>50</v>
      </c>
      <c r="W205" s="8">
        <v>81</v>
      </c>
      <c r="X205" s="8">
        <v>40</v>
      </c>
      <c r="Z205" s="9">
        <v>201</v>
      </c>
      <c r="AA205" s="8">
        <v>45</v>
      </c>
      <c r="AB205" s="8">
        <v>75</v>
      </c>
      <c r="AC205" s="8">
        <v>121.5</v>
      </c>
      <c r="AD205" s="8">
        <v>60</v>
      </c>
    </row>
    <row r="206" spans="8:30" x14ac:dyDescent="0.2">
      <c r="H206" s="6">
        <v>202</v>
      </c>
      <c r="I206" s="7">
        <v>30</v>
      </c>
      <c r="J206" s="7">
        <v>51</v>
      </c>
      <c r="K206" s="7">
        <v>81</v>
      </c>
      <c r="L206" s="7">
        <v>40</v>
      </c>
      <c r="N206" s="6">
        <v>202</v>
      </c>
      <c r="O206" s="6">
        <f t="shared" si="10"/>
        <v>45</v>
      </c>
      <c r="P206" s="6">
        <f t="shared" si="11"/>
        <v>76.5</v>
      </c>
      <c r="Q206" s="6">
        <f t="shared" si="12"/>
        <v>121.5</v>
      </c>
      <c r="R206" s="6">
        <f t="shared" si="13"/>
        <v>60</v>
      </c>
      <c r="T206" s="9">
        <v>202</v>
      </c>
      <c r="U206" s="8">
        <v>30</v>
      </c>
      <c r="V206" s="8">
        <v>51</v>
      </c>
      <c r="W206" s="8">
        <v>81</v>
      </c>
      <c r="X206" s="8">
        <v>40</v>
      </c>
      <c r="Z206" s="9">
        <v>202</v>
      </c>
      <c r="AA206" s="8">
        <v>45</v>
      </c>
      <c r="AB206" s="8">
        <v>76.5</v>
      </c>
      <c r="AC206" s="8">
        <v>121.5</v>
      </c>
      <c r="AD206" s="8">
        <v>60</v>
      </c>
    </row>
    <row r="207" spans="8:30" x14ac:dyDescent="0.2">
      <c r="H207" s="6">
        <v>203</v>
      </c>
      <c r="I207" s="7">
        <v>30</v>
      </c>
      <c r="J207" s="7">
        <v>51</v>
      </c>
      <c r="K207" s="7">
        <v>81</v>
      </c>
      <c r="L207" s="7">
        <v>41</v>
      </c>
      <c r="N207" s="6">
        <v>203</v>
      </c>
      <c r="O207" s="6">
        <f t="shared" si="10"/>
        <v>45</v>
      </c>
      <c r="P207" s="6">
        <f t="shared" si="11"/>
        <v>76.5</v>
      </c>
      <c r="Q207" s="6">
        <f t="shared" si="12"/>
        <v>121.5</v>
      </c>
      <c r="R207" s="6">
        <f t="shared" si="13"/>
        <v>61.5</v>
      </c>
      <c r="T207" s="9">
        <v>203</v>
      </c>
      <c r="U207" s="8">
        <v>30</v>
      </c>
      <c r="V207" s="8">
        <v>51</v>
      </c>
      <c r="W207" s="8">
        <v>81</v>
      </c>
      <c r="X207" s="8">
        <v>41</v>
      </c>
      <c r="Z207" s="9">
        <v>203</v>
      </c>
      <c r="AA207" s="8">
        <v>45</v>
      </c>
      <c r="AB207" s="8">
        <v>76.5</v>
      </c>
      <c r="AC207" s="8">
        <v>121.5</v>
      </c>
      <c r="AD207" s="8">
        <v>61.5</v>
      </c>
    </row>
    <row r="208" spans="8:30" x14ac:dyDescent="0.2">
      <c r="H208" s="6">
        <v>204</v>
      </c>
      <c r="I208" s="7">
        <v>31</v>
      </c>
      <c r="J208" s="7">
        <v>51</v>
      </c>
      <c r="K208" s="7">
        <v>81</v>
      </c>
      <c r="L208" s="7">
        <v>41</v>
      </c>
      <c r="N208" s="6">
        <v>204</v>
      </c>
      <c r="O208" s="6">
        <f t="shared" si="10"/>
        <v>46.5</v>
      </c>
      <c r="P208" s="6">
        <f t="shared" si="11"/>
        <v>76.5</v>
      </c>
      <c r="Q208" s="6">
        <f t="shared" si="12"/>
        <v>121.5</v>
      </c>
      <c r="R208" s="6">
        <f t="shared" si="13"/>
        <v>61.5</v>
      </c>
      <c r="T208" s="9">
        <v>204</v>
      </c>
      <c r="U208" s="8">
        <v>31</v>
      </c>
      <c r="V208" s="8">
        <v>51</v>
      </c>
      <c r="W208" s="8">
        <v>81</v>
      </c>
      <c r="X208" s="8">
        <v>41</v>
      </c>
      <c r="Z208" s="9">
        <v>204</v>
      </c>
      <c r="AA208" s="8">
        <v>46.5</v>
      </c>
      <c r="AB208" s="8">
        <v>76.5</v>
      </c>
      <c r="AC208" s="8">
        <v>121.5</v>
      </c>
      <c r="AD208" s="8">
        <v>61.5</v>
      </c>
    </row>
    <row r="209" spans="8:30" x14ac:dyDescent="0.2">
      <c r="H209" s="6">
        <v>205</v>
      </c>
      <c r="I209" s="7">
        <v>31</v>
      </c>
      <c r="J209" s="7">
        <v>51</v>
      </c>
      <c r="K209" s="7">
        <v>82</v>
      </c>
      <c r="L209" s="7">
        <v>41</v>
      </c>
      <c r="N209" s="6">
        <v>205</v>
      </c>
      <c r="O209" s="6">
        <f t="shared" si="10"/>
        <v>46.5</v>
      </c>
      <c r="P209" s="6">
        <f t="shared" si="11"/>
        <v>76.5</v>
      </c>
      <c r="Q209" s="6">
        <f t="shared" si="12"/>
        <v>123</v>
      </c>
      <c r="R209" s="6">
        <f t="shared" si="13"/>
        <v>61.5</v>
      </c>
      <c r="T209" s="9">
        <v>205</v>
      </c>
      <c r="U209" s="8">
        <v>31</v>
      </c>
      <c r="V209" s="8">
        <v>51</v>
      </c>
      <c r="W209" s="8">
        <v>82</v>
      </c>
      <c r="X209" s="8">
        <v>41</v>
      </c>
      <c r="Z209" s="9">
        <v>205</v>
      </c>
      <c r="AA209" s="8">
        <v>46.5</v>
      </c>
      <c r="AB209" s="8">
        <v>76.5</v>
      </c>
      <c r="AC209" s="8">
        <v>123</v>
      </c>
      <c r="AD209" s="8">
        <v>61.5</v>
      </c>
    </row>
    <row r="210" spans="8:30" x14ac:dyDescent="0.2">
      <c r="H210" s="6">
        <v>206</v>
      </c>
      <c r="I210" s="7">
        <v>31</v>
      </c>
      <c r="J210" s="7">
        <v>52</v>
      </c>
      <c r="K210" s="7">
        <v>82</v>
      </c>
      <c r="L210" s="7">
        <v>42</v>
      </c>
      <c r="N210" s="6">
        <v>206</v>
      </c>
      <c r="O210" s="6">
        <f t="shared" si="10"/>
        <v>46.5</v>
      </c>
      <c r="P210" s="6">
        <f t="shared" si="11"/>
        <v>78</v>
      </c>
      <c r="Q210" s="6">
        <f t="shared" si="12"/>
        <v>123</v>
      </c>
      <c r="R210" s="6">
        <f t="shared" si="13"/>
        <v>63</v>
      </c>
      <c r="T210" s="9">
        <v>206</v>
      </c>
      <c r="U210" s="8">
        <v>31</v>
      </c>
      <c r="V210" s="8">
        <v>52</v>
      </c>
      <c r="W210" s="8">
        <v>82</v>
      </c>
      <c r="X210" s="8">
        <v>42</v>
      </c>
      <c r="Z210" s="9">
        <v>206</v>
      </c>
      <c r="AA210" s="8">
        <v>46.5</v>
      </c>
      <c r="AB210" s="8">
        <v>78</v>
      </c>
      <c r="AC210" s="8">
        <v>123</v>
      </c>
      <c r="AD210" s="8">
        <v>63</v>
      </c>
    </row>
    <row r="211" spans="8:30" x14ac:dyDescent="0.2">
      <c r="H211" s="6">
        <v>207</v>
      </c>
      <c r="I211" s="7">
        <v>31</v>
      </c>
      <c r="J211" s="7">
        <v>52</v>
      </c>
      <c r="K211" s="7">
        <v>83</v>
      </c>
      <c r="L211" s="7">
        <v>41</v>
      </c>
      <c r="N211" s="6">
        <v>207</v>
      </c>
      <c r="O211" s="6">
        <f t="shared" si="10"/>
        <v>46.5</v>
      </c>
      <c r="P211" s="6">
        <f t="shared" si="11"/>
        <v>78</v>
      </c>
      <c r="Q211" s="6">
        <f t="shared" si="12"/>
        <v>124.5</v>
      </c>
      <c r="R211" s="6">
        <f t="shared" si="13"/>
        <v>61.5</v>
      </c>
      <c r="T211" s="9">
        <v>207</v>
      </c>
      <c r="U211" s="8">
        <v>31</v>
      </c>
      <c r="V211" s="8">
        <v>52</v>
      </c>
      <c r="W211" s="8">
        <v>83</v>
      </c>
      <c r="X211" s="8">
        <v>41</v>
      </c>
      <c r="Z211" s="9">
        <v>207</v>
      </c>
      <c r="AA211" s="8">
        <v>46.5</v>
      </c>
      <c r="AB211" s="8">
        <v>78</v>
      </c>
      <c r="AC211" s="8">
        <v>124.5</v>
      </c>
      <c r="AD211" s="8">
        <v>61.5</v>
      </c>
    </row>
    <row r="212" spans="8:30" x14ac:dyDescent="0.2">
      <c r="H212" s="6">
        <v>208</v>
      </c>
      <c r="I212" s="7">
        <v>31</v>
      </c>
      <c r="J212" s="7">
        <v>52</v>
      </c>
      <c r="K212" s="7">
        <v>83</v>
      </c>
      <c r="L212" s="7">
        <v>42</v>
      </c>
      <c r="N212" s="6">
        <v>208</v>
      </c>
      <c r="O212" s="6">
        <f t="shared" si="10"/>
        <v>46.5</v>
      </c>
      <c r="P212" s="6">
        <f t="shared" si="11"/>
        <v>78</v>
      </c>
      <c r="Q212" s="6">
        <f t="shared" si="12"/>
        <v>124.5</v>
      </c>
      <c r="R212" s="6">
        <f t="shared" si="13"/>
        <v>63</v>
      </c>
      <c r="T212" s="9">
        <v>208</v>
      </c>
      <c r="U212" s="8">
        <v>31</v>
      </c>
      <c r="V212" s="8">
        <v>52</v>
      </c>
      <c r="W212" s="8">
        <v>83</v>
      </c>
      <c r="X212" s="8">
        <v>42</v>
      </c>
      <c r="Z212" s="9">
        <v>208</v>
      </c>
      <c r="AA212" s="8">
        <v>46.5</v>
      </c>
      <c r="AB212" s="8">
        <v>78</v>
      </c>
      <c r="AC212" s="8">
        <v>124.5</v>
      </c>
      <c r="AD212" s="8">
        <v>63</v>
      </c>
    </row>
    <row r="213" spans="8:30" x14ac:dyDescent="0.2">
      <c r="H213" s="6">
        <v>209</v>
      </c>
      <c r="I213" s="7">
        <v>31</v>
      </c>
      <c r="J213" s="7">
        <v>52</v>
      </c>
      <c r="K213" s="7">
        <v>84</v>
      </c>
      <c r="L213" s="7">
        <v>42</v>
      </c>
      <c r="N213" s="6">
        <v>209</v>
      </c>
      <c r="O213" s="6">
        <f t="shared" ref="O213:O269" si="14">I213*1.5</f>
        <v>46.5</v>
      </c>
      <c r="P213" s="6">
        <f t="shared" ref="P213:P269" si="15">J213*1.5</f>
        <v>78</v>
      </c>
      <c r="Q213" s="6">
        <f t="shared" ref="Q213:Q269" si="16">K213*1.5</f>
        <v>126</v>
      </c>
      <c r="R213" s="6">
        <f t="shared" ref="R213:R269" si="17">L213*1.5</f>
        <v>63</v>
      </c>
      <c r="T213" s="9">
        <v>209</v>
      </c>
      <c r="U213" s="8">
        <v>31</v>
      </c>
      <c r="V213" s="8">
        <v>52</v>
      </c>
      <c r="W213" s="8">
        <v>84</v>
      </c>
      <c r="X213" s="8">
        <v>42</v>
      </c>
      <c r="Z213" s="9">
        <v>209</v>
      </c>
      <c r="AA213" s="8">
        <v>46.5</v>
      </c>
      <c r="AB213" s="8">
        <v>78</v>
      </c>
      <c r="AC213" s="8">
        <v>126</v>
      </c>
      <c r="AD213" s="8">
        <v>63</v>
      </c>
    </row>
    <row r="214" spans="8:30" x14ac:dyDescent="0.2">
      <c r="H214" s="6">
        <v>210</v>
      </c>
      <c r="I214" s="7">
        <v>32</v>
      </c>
      <c r="J214" s="7">
        <v>52</v>
      </c>
      <c r="K214" s="7">
        <v>84</v>
      </c>
      <c r="L214" s="7">
        <v>42</v>
      </c>
      <c r="N214" s="6">
        <v>210</v>
      </c>
      <c r="O214" s="6">
        <f t="shared" si="14"/>
        <v>48</v>
      </c>
      <c r="P214" s="6">
        <f t="shared" si="15"/>
        <v>78</v>
      </c>
      <c r="Q214" s="6">
        <f t="shared" si="16"/>
        <v>126</v>
      </c>
      <c r="R214" s="6">
        <f t="shared" si="17"/>
        <v>63</v>
      </c>
      <c r="T214" s="9">
        <v>210</v>
      </c>
      <c r="U214" s="8">
        <v>32</v>
      </c>
      <c r="V214" s="8">
        <v>52</v>
      </c>
      <c r="W214" s="8">
        <v>84</v>
      </c>
      <c r="X214" s="8">
        <v>42</v>
      </c>
      <c r="Z214" s="9">
        <v>210</v>
      </c>
      <c r="AA214" s="8">
        <v>48</v>
      </c>
      <c r="AB214" s="8">
        <v>78</v>
      </c>
      <c r="AC214" s="8">
        <v>126</v>
      </c>
      <c r="AD214" s="8">
        <v>63</v>
      </c>
    </row>
    <row r="215" spans="8:30" x14ac:dyDescent="0.2">
      <c r="H215" s="6">
        <v>211</v>
      </c>
      <c r="I215" s="7">
        <v>32</v>
      </c>
      <c r="J215" s="7">
        <v>53</v>
      </c>
      <c r="K215" s="7">
        <v>84</v>
      </c>
      <c r="L215" s="7">
        <v>42</v>
      </c>
      <c r="N215" s="6">
        <v>211</v>
      </c>
      <c r="O215" s="6">
        <f t="shared" si="14"/>
        <v>48</v>
      </c>
      <c r="P215" s="6">
        <f t="shared" si="15"/>
        <v>79.5</v>
      </c>
      <c r="Q215" s="6">
        <f t="shared" si="16"/>
        <v>126</v>
      </c>
      <c r="R215" s="6">
        <f t="shared" si="17"/>
        <v>63</v>
      </c>
      <c r="T215" s="9">
        <v>211</v>
      </c>
      <c r="U215" s="8">
        <v>32</v>
      </c>
      <c r="V215" s="8">
        <v>53</v>
      </c>
      <c r="W215" s="8">
        <v>84</v>
      </c>
      <c r="X215" s="8">
        <v>42</v>
      </c>
      <c r="Z215" s="9">
        <v>211</v>
      </c>
      <c r="AA215" s="8">
        <v>48</v>
      </c>
      <c r="AB215" s="8">
        <v>79.5</v>
      </c>
      <c r="AC215" s="8">
        <v>126</v>
      </c>
      <c r="AD215" s="8">
        <v>63</v>
      </c>
    </row>
    <row r="216" spans="8:30" x14ac:dyDescent="0.2">
      <c r="H216" s="6">
        <v>212</v>
      </c>
      <c r="I216" s="7">
        <v>32</v>
      </c>
      <c r="J216" s="7">
        <v>53</v>
      </c>
      <c r="K216" s="7">
        <v>85</v>
      </c>
      <c r="L216" s="7">
        <v>42</v>
      </c>
      <c r="N216" s="6">
        <v>212</v>
      </c>
      <c r="O216" s="6">
        <f t="shared" si="14"/>
        <v>48</v>
      </c>
      <c r="P216" s="6">
        <f t="shared" si="15"/>
        <v>79.5</v>
      </c>
      <c r="Q216" s="6">
        <f t="shared" si="16"/>
        <v>127.5</v>
      </c>
      <c r="R216" s="6">
        <f t="shared" si="17"/>
        <v>63</v>
      </c>
      <c r="T216" s="9">
        <v>212</v>
      </c>
      <c r="U216" s="8">
        <v>32</v>
      </c>
      <c r="V216" s="8">
        <v>53</v>
      </c>
      <c r="W216" s="8">
        <v>85</v>
      </c>
      <c r="X216" s="8">
        <v>42</v>
      </c>
      <c r="Z216" s="9">
        <v>212</v>
      </c>
      <c r="AA216" s="8">
        <v>48</v>
      </c>
      <c r="AB216" s="8">
        <v>79.5</v>
      </c>
      <c r="AC216" s="8">
        <v>127.5</v>
      </c>
      <c r="AD216" s="8">
        <v>63</v>
      </c>
    </row>
    <row r="217" spans="8:30" x14ac:dyDescent="0.2">
      <c r="H217" s="6">
        <v>213</v>
      </c>
      <c r="I217" s="7">
        <v>32</v>
      </c>
      <c r="J217" s="7">
        <v>53</v>
      </c>
      <c r="K217" s="7">
        <v>85</v>
      </c>
      <c r="L217" s="7">
        <v>43</v>
      </c>
      <c r="N217" s="6">
        <v>213</v>
      </c>
      <c r="O217" s="6">
        <f t="shared" si="14"/>
        <v>48</v>
      </c>
      <c r="P217" s="6">
        <f t="shared" si="15"/>
        <v>79.5</v>
      </c>
      <c r="Q217" s="6">
        <f t="shared" si="16"/>
        <v>127.5</v>
      </c>
      <c r="R217" s="6">
        <f t="shared" si="17"/>
        <v>64.5</v>
      </c>
      <c r="T217" s="9">
        <v>213</v>
      </c>
      <c r="U217" s="8">
        <v>32</v>
      </c>
      <c r="V217" s="8">
        <v>53</v>
      </c>
      <c r="W217" s="8">
        <v>85</v>
      </c>
      <c r="X217" s="8">
        <v>43</v>
      </c>
      <c r="Z217" s="9">
        <v>213</v>
      </c>
      <c r="AA217" s="8">
        <v>48</v>
      </c>
      <c r="AB217" s="8">
        <v>79.5</v>
      </c>
      <c r="AC217" s="8">
        <v>127.5</v>
      </c>
      <c r="AD217" s="8">
        <v>64.5</v>
      </c>
    </row>
    <row r="218" spans="8:30" x14ac:dyDescent="0.2">
      <c r="H218" s="6">
        <v>214</v>
      </c>
      <c r="I218" s="7">
        <v>32</v>
      </c>
      <c r="J218" s="7">
        <v>54</v>
      </c>
      <c r="K218" s="7">
        <v>85</v>
      </c>
      <c r="L218" s="7">
        <v>43</v>
      </c>
      <c r="N218" s="6">
        <v>214</v>
      </c>
      <c r="O218" s="6">
        <f t="shared" si="14"/>
        <v>48</v>
      </c>
      <c r="P218" s="6">
        <f t="shared" si="15"/>
        <v>81</v>
      </c>
      <c r="Q218" s="6">
        <f t="shared" si="16"/>
        <v>127.5</v>
      </c>
      <c r="R218" s="6">
        <f t="shared" si="17"/>
        <v>64.5</v>
      </c>
      <c r="T218" s="9">
        <v>214</v>
      </c>
      <c r="U218" s="8">
        <v>32</v>
      </c>
      <c r="V218" s="8">
        <v>54</v>
      </c>
      <c r="W218" s="8">
        <v>85</v>
      </c>
      <c r="X218" s="8">
        <v>43</v>
      </c>
      <c r="Z218" s="9">
        <v>214</v>
      </c>
      <c r="AA218" s="8">
        <v>48</v>
      </c>
      <c r="AB218" s="8">
        <v>81</v>
      </c>
      <c r="AC218" s="8">
        <v>127.5</v>
      </c>
      <c r="AD218" s="8">
        <v>64.5</v>
      </c>
    </row>
    <row r="219" spans="8:30" x14ac:dyDescent="0.2">
      <c r="H219" s="6">
        <v>215</v>
      </c>
      <c r="I219" s="7">
        <v>32</v>
      </c>
      <c r="J219" s="7">
        <v>54</v>
      </c>
      <c r="K219" s="7">
        <v>86</v>
      </c>
      <c r="L219" s="7">
        <v>43</v>
      </c>
      <c r="N219" s="6">
        <v>215</v>
      </c>
      <c r="O219" s="6">
        <f t="shared" si="14"/>
        <v>48</v>
      </c>
      <c r="P219" s="6">
        <f t="shared" si="15"/>
        <v>81</v>
      </c>
      <c r="Q219" s="6">
        <f t="shared" si="16"/>
        <v>129</v>
      </c>
      <c r="R219" s="6">
        <f t="shared" si="17"/>
        <v>64.5</v>
      </c>
      <c r="T219" s="9">
        <v>215</v>
      </c>
      <c r="U219" s="8">
        <v>32</v>
      </c>
      <c r="V219" s="8">
        <v>54</v>
      </c>
      <c r="W219" s="8">
        <v>86</v>
      </c>
      <c r="X219" s="8">
        <v>43</v>
      </c>
      <c r="Z219" s="9">
        <v>215</v>
      </c>
      <c r="AA219" s="8">
        <v>48</v>
      </c>
      <c r="AB219" s="8">
        <v>81</v>
      </c>
      <c r="AC219" s="8">
        <v>129</v>
      </c>
      <c r="AD219" s="8">
        <v>64.5</v>
      </c>
    </row>
    <row r="220" spans="8:30" x14ac:dyDescent="0.2">
      <c r="H220" s="6">
        <v>216</v>
      </c>
      <c r="I220" s="7">
        <v>32</v>
      </c>
      <c r="J220" s="7">
        <v>54</v>
      </c>
      <c r="K220" s="7">
        <v>87</v>
      </c>
      <c r="L220" s="7">
        <v>43</v>
      </c>
      <c r="N220" s="6">
        <v>216</v>
      </c>
      <c r="O220" s="6">
        <f t="shared" si="14"/>
        <v>48</v>
      </c>
      <c r="P220" s="6">
        <f t="shared" si="15"/>
        <v>81</v>
      </c>
      <c r="Q220" s="6">
        <f t="shared" si="16"/>
        <v>130.5</v>
      </c>
      <c r="R220" s="6">
        <f t="shared" si="17"/>
        <v>64.5</v>
      </c>
      <c r="T220" s="9">
        <v>216</v>
      </c>
      <c r="U220" s="8">
        <v>32</v>
      </c>
      <c r="V220" s="8">
        <v>54</v>
      </c>
      <c r="W220" s="8">
        <v>87</v>
      </c>
      <c r="X220" s="8">
        <v>43</v>
      </c>
      <c r="Z220" s="9">
        <v>216</v>
      </c>
      <c r="AA220" s="8">
        <v>48</v>
      </c>
      <c r="AB220" s="8">
        <v>81</v>
      </c>
      <c r="AC220" s="8">
        <v>130.5</v>
      </c>
      <c r="AD220" s="8">
        <v>64.5</v>
      </c>
    </row>
    <row r="221" spans="8:30" x14ac:dyDescent="0.2">
      <c r="H221" s="6">
        <v>217</v>
      </c>
      <c r="I221" s="7">
        <v>33</v>
      </c>
      <c r="J221" s="7">
        <v>54</v>
      </c>
      <c r="K221" s="7">
        <v>87</v>
      </c>
      <c r="L221" s="7">
        <v>43</v>
      </c>
      <c r="N221" s="6">
        <v>217</v>
      </c>
      <c r="O221" s="6">
        <f t="shared" si="14"/>
        <v>49.5</v>
      </c>
      <c r="P221" s="6">
        <f t="shared" si="15"/>
        <v>81</v>
      </c>
      <c r="Q221" s="6">
        <f t="shared" si="16"/>
        <v>130.5</v>
      </c>
      <c r="R221" s="6">
        <f t="shared" si="17"/>
        <v>64.5</v>
      </c>
      <c r="T221" s="9">
        <v>217</v>
      </c>
      <c r="U221" s="8">
        <v>33</v>
      </c>
      <c r="V221" s="8">
        <v>54</v>
      </c>
      <c r="W221" s="8">
        <v>87</v>
      </c>
      <c r="X221" s="8">
        <v>43</v>
      </c>
      <c r="Z221" s="9">
        <v>217</v>
      </c>
      <c r="AA221" s="8">
        <v>49.5</v>
      </c>
      <c r="AB221" s="8">
        <v>81</v>
      </c>
      <c r="AC221" s="8">
        <v>130.5</v>
      </c>
      <c r="AD221" s="8">
        <v>64.5</v>
      </c>
    </row>
    <row r="222" spans="8:30" x14ac:dyDescent="0.2">
      <c r="H222" s="6">
        <v>218</v>
      </c>
      <c r="I222" s="7">
        <v>33</v>
      </c>
      <c r="J222" s="7">
        <v>55</v>
      </c>
      <c r="K222" s="7">
        <v>87</v>
      </c>
      <c r="L222" s="7">
        <v>43</v>
      </c>
      <c r="N222" s="6">
        <v>218</v>
      </c>
      <c r="O222" s="6">
        <f t="shared" si="14"/>
        <v>49.5</v>
      </c>
      <c r="P222" s="6">
        <f t="shared" si="15"/>
        <v>82.5</v>
      </c>
      <c r="Q222" s="6">
        <f t="shared" si="16"/>
        <v>130.5</v>
      </c>
      <c r="R222" s="6">
        <f t="shared" si="17"/>
        <v>64.5</v>
      </c>
      <c r="T222" s="9">
        <v>218</v>
      </c>
      <c r="U222" s="8">
        <v>33</v>
      </c>
      <c r="V222" s="8">
        <v>55</v>
      </c>
      <c r="W222" s="8">
        <v>87</v>
      </c>
      <c r="X222" s="8">
        <v>43</v>
      </c>
      <c r="Z222" s="9">
        <v>218</v>
      </c>
      <c r="AA222" s="8">
        <v>49.5</v>
      </c>
      <c r="AB222" s="8">
        <v>82.5</v>
      </c>
      <c r="AC222" s="8">
        <v>130.5</v>
      </c>
      <c r="AD222" s="8">
        <v>64.5</v>
      </c>
    </row>
    <row r="223" spans="8:30" x14ac:dyDescent="0.2">
      <c r="H223" s="6">
        <v>219</v>
      </c>
      <c r="I223" s="7">
        <v>33</v>
      </c>
      <c r="J223" s="7">
        <v>55</v>
      </c>
      <c r="K223" s="7">
        <v>88</v>
      </c>
      <c r="L223" s="7">
        <v>43</v>
      </c>
      <c r="N223" s="6">
        <v>219</v>
      </c>
      <c r="O223" s="6">
        <f t="shared" si="14"/>
        <v>49.5</v>
      </c>
      <c r="P223" s="6">
        <f t="shared" si="15"/>
        <v>82.5</v>
      </c>
      <c r="Q223" s="6">
        <f t="shared" si="16"/>
        <v>132</v>
      </c>
      <c r="R223" s="6">
        <f t="shared" si="17"/>
        <v>64.5</v>
      </c>
      <c r="T223" s="9">
        <v>219</v>
      </c>
      <c r="U223" s="8">
        <v>33</v>
      </c>
      <c r="V223" s="8">
        <v>55</v>
      </c>
      <c r="W223" s="8">
        <v>88</v>
      </c>
      <c r="X223" s="8">
        <v>43</v>
      </c>
      <c r="Z223" s="9">
        <v>219</v>
      </c>
      <c r="AA223" s="8">
        <v>49.5</v>
      </c>
      <c r="AB223" s="8">
        <v>82.5</v>
      </c>
      <c r="AC223" s="8">
        <v>132</v>
      </c>
      <c r="AD223" s="8">
        <v>64.5</v>
      </c>
    </row>
    <row r="224" spans="8:30" x14ac:dyDescent="0.2">
      <c r="H224" s="6">
        <v>220</v>
      </c>
      <c r="I224" s="7">
        <v>33</v>
      </c>
      <c r="J224" s="7">
        <v>55</v>
      </c>
      <c r="K224" s="7">
        <v>88</v>
      </c>
      <c r="L224" s="7">
        <v>44</v>
      </c>
      <c r="N224" s="6">
        <v>220</v>
      </c>
      <c r="O224" s="6">
        <f t="shared" si="14"/>
        <v>49.5</v>
      </c>
      <c r="P224" s="6">
        <f t="shared" si="15"/>
        <v>82.5</v>
      </c>
      <c r="Q224" s="6">
        <f t="shared" si="16"/>
        <v>132</v>
      </c>
      <c r="R224" s="6">
        <f t="shared" si="17"/>
        <v>66</v>
      </c>
      <c r="T224" s="9">
        <v>220</v>
      </c>
      <c r="U224" s="8">
        <v>33</v>
      </c>
      <c r="V224" s="8">
        <v>55</v>
      </c>
      <c r="W224" s="8">
        <v>88</v>
      </c>
      <c r="X224" s="8">
        <v>44</v>
      </c>
      <c r="Z224" s="9">
        <v>220</v>
      </c>
      <c r="AA224" s="8">
        <v>49.5</v>
      </c>
      <c r="AB224" s="8">
        <v>82.5</v>
      </c>
      <c r="AC224" s="8">
        <v>132</v>
      </c>
      <c r="AD224" s="8">
        <v>66</v>
      </c>
    </row>
    <row r="225" spans="8:30" x14ac:dyDescent="0.2">
      <c r="H225" s="6">
        <v>221</v>
      </c>
      <c r="I225" s="7">
        <v>33</v>
      </c>
      <c r="J225" s="7">
        <v>55</v>
      </c>
      <c r="K225" s="7">
        <v>89</v>
      </c>
      <c r="L225" s="7">
        <v>44</v>
      </c>
      <c r="N225" s="6">
        <v>221</v>
      </c>
      <c r="O225" s="6">
        <f t="shared" si="14"/>
        <v>49.5</v>
      </c>
      <c r="P225" s="6">
        <f t="shared" si="15"/>
        <v>82.5</v>
      </c>
      <c r="Q225" s="6">
        <f t="shared" si="16"/>
        <v>133.5</v>
      </c>
      <c r="R225" s="6">
        <f t="shared" si="17"/>
        <v>66</v>
      </c>
      <c r="T225" s="9">
        <v>221</v>
      </c>
      <c r="U225" s="8">
        <v>33</v>
      </c>
      <c r="V225" s="8">
        <v>55</v>
      </c>
      <c r="W225" s="8">
        <v>89</v>
      </c>
      <c r="X225" s="8">
        <v>44</v>
      </c>
      <c r="Z225" s="9">
        <v>221</v>
      </c>
      <c r="AA225" s="8">
        <v>49.5</v>
      </c>
      <c r="AB225" s="8">
        <v>82.5</v>
      </c>
      <c r="AC225" s="8">
        <v>133.5</v>
      </c>
      <c r="AD225" s="8">
        <v>66</v>
      </c>
    </row>
    <row r="226" spans="8:30" x14ac:dyDescent="0.2">
      <c r="H226" s="6">
        <v>222</v>
      </c>
      <c r="I226" s="7">
        <v>33</v>
      </c>
      <c r="J226" s="7">
        <v>56</v>
      </c>
      <c r="K226" s="7">
        <v>89</v>
      </c>
      <c r="L226" s="7">
        <v>44</v>
      </c>
      <c r="N226" s="6">
        <v>222</v>
      </c>
      <c r="O226" s="6">
        <f t="shared" si="14"/>
        <v>49.5</v>
      </c>
      <c r="P226" s="6">
        <f t="shared" si="15"/>
        <v>84</v>
      </c>
      <c r="Q226" s="6">
        <f t="shared" si="16"/>
        <v>133.5</v>
      </c>
      <c r="R226" s="6">
        <f t="shared" si="17"/>
        <v>66</v>
      </c>
      <c r="T226" s="9">
        <v>222</v>
      </c>
      <c r="U226" s="8">
        <v>33</v>
      </c>
      <c r="V226" s="8">
        <v>56</v>
      </c>
      <c r="W226" s="8">
        <v>89</v>
      </c>
      <c r="X226" s="8">
        <v>44</v>
      </c>
      <c r="Z226" s="9">
        <v>222</v>
      </c>
      <c r="AA226" s="8">
        <v>49.5</v>
      </c>
      <c r="AB226" s="8">
        <v>84</v>
      </c>
      <c r="AC226" s="8">
        <v>133.5</v>
      </c>
      <c r="AD226" s="8">
        <v>66</v>
      </c>
    </row>
    <row r="227" spans="8:30" x14ac:dyDescent="0.2">
      <c r="H227" s="6">
        <v>223</v>
      </c>
      <c r="I227" s="7">
        <v>33</v>
      </c>
      <c r="J227" s="7">
        <v>56</v>
      </c>
      <c r="K227" s="7">
        <v>89</v>
      </c>
      <c r="L227" s="7">
        <v>45</v>
      </c>
      <c r="N227" s="6">
        <v>223</v>
      </c>
      <c r="O227" s="6">
        <f t="shared" si="14"/>
        <v>49.5</v>
      </c>
      <c r="P227" s="6">
        <f t="shared" si="15"/>
        <v>84</v>
      </c>
      <c r="Q227" s="6">
        <f t="shared" si="16"/>
        <v>133.5</v>
      </c>
      <c r="R227" s="6">
        <f t="shared" si="17"/>
        <v>67.5</v>
      </c>
      <c r="T227" s="9">
        <v>223</v>
      </c>
      <c r="U227" s="8">
        <v>33</v>
      </c>
      <c r="V227" s="8">
        <v>56</v>
      </c>
      <c r="W227" s="8">
        <v>89</v>
      </c>
      <c r="X227" s="8">
        <v>45</v>
      </c>
      <c r="Z227" s="9">
        <v>223</v>
      </c>
      <c r="AA227" s="8">
        <v>49.5</v>
      </c>
      <c r="AB227" s="8">
        <v>84</v>
      </c>
      <c r="AC227" s="8">
        <v>133.5</v>
      </c>
      <c r="AD227" s="8">
        <v>67.5</v>
      </c>
    </row>
    <row r="228" spans="8:30" x14ac:dyDescent="0.2">
      <c r="H228" s="6">
        <v>224</v>
      </c>
      <c r="I228" s="7">
        <v>34</v>
      </c>
      <c r="J228" s="7">
        <v>56</v>
      </c>
      <c r="K228" s="7">
        <v>89</v>
      </c>
      <c r="L228" s="7">
        <v>45</v>
      </c>
      <c r="N228" s="6">
        <v>224</v>
      </c>
      <c r="O228" s="6">
        <f t="shared" si="14"/>
        <v>51</v>
      </c>
      <c r="P228" s="6">
        <f t="shared" si="15"/>
        <v>84</v>
      </c>
      <c r="Q228" s="6">
        <f t="shared" si="16"/>
        <v>133.5</v>
      </c>
      <c r="R228" s="6">
        <f t="shared" si="17"/>
        <v>67.5</v>
      </c>
      <c r="T228" s="9">
        <v>224</v>
      </c>
      <c r="U228" s="8">
        <v>34</v>
      </c>
      <c r="V228" s="8">
        <v>56</v>
      </c>
      <c r="W228" s="8">
        <v>89</v>
      </c>
      <c r="X228" s="8">
        <v>45</v>
      </c>
      <c r="Z228" s="9">
        <v>224</v>
      </c>
      <c r="AA228" s="8">
        <v>51</v>
      </c>
      <c r="AB228" s="8">
        <v>84</v>
      </c>
      <c r="AC228" s="8">
        <v>133.5</v>
      </c>
      <c r="AD228" s="8">
        <v>67.5</v>
      </c>
    </row>
    <row r="229" spans="8:30" x14ac:dyDescent="0.2">
      <c r="H229" s="6">
        <v>225</v>
      </c>
      <c r="I229" s="7">
        <v>34</v>
      </c>
      <c r="J229" s="7">
        <v>56</v>
      </c>
      <c r="K229" s="7">
        <v>90</v>
      </c>
      <c r="L229" s="7">
        <v>45</v>
      </c>
      <c r="N229" s="6">
        <v>225</v>
      </c>
      <c r="O229" s="6">
        <f t="shared" si="14"/>
        <v>51</v>
      </c>
      <c r="P229" s="6">
        <f t="shared" si="15"/>
        <v>84</v>
      </c>
      <c r="Q229" s="6">
        <f t="shared" si="16"/>
        <v>135</v>
      </c>
      <c r="R229" s="6">
        <f t="shared" si="17"/>
        <v>67.5</v>
      </c>
      <c r="T229" s="9">
        <v>225</v>
      </c>
      <c r="U229" s="8">
        <v>34</v>
      </c>
      <c r="V229" s="8">
        <v>56</v>
      </c>
      <c r="W229" s="8">
        <v>90</v>
      </c>
      <c r="X229" s="8">
        <v>45</v>
      </c>
      <c r="Z229" s="9">
        <v>225</v>
      </c>
      <c r="AA229" s="8">
        <v>51</v>
      </c>
      <c r="AB229" s="8">
        <v>84</v>
      </c>
      <c r="AC229" s="8">
        <v>135</v>
      </c>
      <c r="AD229" s="8">
        <v>67.5</v>
      </c>
    </row>
    <row r="230" spans="8:30" x14ac:dyDescent="0.2">
      <c r="H230" s="6">
        <v>226</v>
      </c>
      <c r="I230" s="7">
        <v>34</v>
      </c>
      <c r="J230" s="7">
        <v>57</v>
      </c>
      <c r="K230" s="7">
        <v>90</v>
      </c>
      <c r="L230" s="7">
        <v>45</v>
      </c>
      <c r="N230" s="6">
        <v>226</v>
      </c>
      <c r="O230" s="6">
        <f t="shared" si="14"/>
        <v>51</v>
      </c>
      <c r="P230" s="6">
        <f t="shared" si="15"/>
        <v>85.5</v>
      </c>
      <c r="Q230" s="6">
        <f t="shared" si="16"/>
        <v>135</v>
      </c>
      <c r="R230" s="6">
        <f t="shared" si="17"/>
        <v>67.5</v>
      </c>
      <c r="T230" s="9">
        <v>226</v>
      </c>
      <c r="U230" s="8">
        <v>34</v>
      </c>
      <c r="V230" s="8">
        <v>57</v>
      </c>
      <c r="W230" s="8">
        <v>90</v>
      </c>
      <c r="X230" s="8">
        <v>45</v>
      </c>
      <c r="Z230" s="9">
        <v>226</v>
      </c>
      <c r="AA230" s="8">
        <v>51</v>
      </c>
      <c r="AB230" s="8">
        <v>85.5</v>
      </c>
      <c r="AC230" s="8">
        <v>135</v>
      </c>
      <c r="AD230" s="8">
        <v>67.5</v>
      </c>
    </row>
    <row r="231" spans="8:30" x14ac:dyDescent="0.2">
      <c r="H231" s="6">
        <v>227</v>
      </c>
      <c r="I231" s="7">
        <v>34</v>
      </c>
      <c r="J231" s="7">
        <v>57</v>
      </c>
      <c r="K231" s="7">
        <v>91</v>
      </c>
      <c r="L231" s="7">
        <v>45</v>
      </c>
      <c r="N231" s="6">
        <v>227</v>
      </c>
      <c r="O231" s="6">
        <f t="shared" si="14"/>
        <v>51</v>
      </c>
      <c r="P231" s="6">
        <f t="shared" si="15"/>
        <v>85.5</v>
      </c>
      <c r="Q231" s="6">
        <f t="shared" si="16"/>
        <v>136.5</v>
      </c>
      <c r="R231" s="6">
        <f t="shared" si="17"/>
        <v>67.5</v>
      </c>
      <c r="T231" s="9">
        <v>227</v>
      </c>
      <c r="U231" s="8">
        <v>34</v>
      </c>
      <c r="V231" s="8">
        <v>57</v>
      </c>
      <c r="W231" s="8">
        <v>91</v>
      </c>
      <c r="X231" s="8">
        <v>45</v>
      </c>
      <c r="Z231" s="9">
        <v>227</v>
      </c>
      <c r="AA231" s="8">
        <v>51</v>
      </c>
      <c r="AB231" s="8">
        <v>85.5</v>
      </c>
      <c r="AC231" s="8">
        <v>136.5</v>
      </c>
      <c r="AD231" s="8">
        <v>67.5</v>
      </c>
    </row>
    <row r="232" spans="8:30" x14ac:dyDescent="0.2">
      <c r="H232" s="6">
        <v>228</v>
      </c>
      <c r="I232" s="7">
        <v>34</v>
      </c>
      <c r="J232" s="7">
        <v>57</v>
      </c>
      <c r="K232" s="7">
        <v>91</v>
      </c>
      <c r="L232" s="7">
        <v>46</v>
      </c>
      <c r="N232" s="6">
        <v>228</v>
      </c>
      <c r="O232" s="6">
        <f t="shared" si="14"/>
        <v>51</v>
      </c>
      <c r="P232" s="6">
        <f t="shared" si="15"/>
        <v>85.5</v>
      </c>
      <c r="Q232" s="6">
        <f t="shared" si="16"/>
        <v>136.5</v>
      </c>
      <c r="R232" s="6">
        <f t="shared" si="17"/>
        <v>69</v>
      </c>
      <c r="T232" s="9">
        <v>228</v>
      </c>
      <c r="U232" s="8">
        <v>34</v>
      </c>
      <c r="V232" s="8">
        <v>57</v>
      </c>
      <c r="W232" s="8">
        <v>91</v>
      </c>
      <c r="X232" s="8">
        <v>46</v>
      </c>
      <c r="Z232" s="9">
        <v>228</v>
      </c>
      <c r="AA232" s="8">
        <v>51</v>
      </c>
      <c r="AB232" s="8">
        <v>85.5</v>
      </c>
      <c r="AC232" s="8">
        <v>136.5</v>
      </c>
      <c r="AD232" s="8">
        <v>69</v>
      </c>
    </row>
    <row r="233" spans="8:30" x14ac:dyDescent="0.2">
      <c r="H233" s="6">
        <v>229</v>
      </c>
      <c r="I233" s="7">
        <v>34</v>
      </c>
      <c r="J233" s="7">
        <v>57</v>
      </c>
      <c r="K233" s="7">
        <v>92</v>
      </c>
      <c r="L233" s="7">
        <v>46</v>
      </c>
      <c r="N233" s="6">
        <v>229</v>
      </c>
      <c r="O233" s="6">
        <f t="shared" si="14"/>
        <v>51</v>
      </c>
      <c r="P233" s="6">
        <f t="shared" si="15"/>
        <v>85.5</v>
      </c>
      <c r="Q233" s="6">
        <f t="shared" si="16"/>
        <v>138</v>
      </c>
      <c r="R233" s="6">
        <f t="shared" si="17"/>
        <v>69</v>
      </c>
      <c r="T233" s="9">
        <v>229</v>
      </c>
      <c r="U233" s="8">
        <v>34</v>
      </c>
      <c r="V233" s="8">
        <v>57</v>
      </c>
      <c r="W233" s="8">
        <v>92</v>
      </c>
      <c r="X233" s="8">
        <v>46</v>
      </c>
      <c r="Z233" s="9">
        <v>229</v>
      </c>
      <c r="AA233" s="8">
        <v>51</v>
      </c>
      <c r="AB233" s="8">
        <v>85.5</v>
      </c>
      <c r="AC233" s="8">
        <v>138</v>
      </c>
      <c r="AD233" s="8">
        <v>69</v>
      </c>
    </row>
    <row r="234" spans="8:30" x14ac:dyDescent="0.2">
      <c r="H234" s="6">
        <v>230</v>
      </c>
      <c r="I234" s="7">
        <v>35</v>
      </c>
      <c r="J234" s="7">
        <v>57</v>
      </c>
      <c r="K234" s="7">
        <v>92</v>
      </c>
      <c r="L234" s="7">
        <v>46</v>
      </c>
      <c r="N234" s="6">
        <v>230</v>
      </c>
      <c r="O234" s="6">
        <f t="shared" si="14"/>
        <v>52.5</v>
      </c>
      <c r="P234" s="6">
        <f t="shared" si="15"/>
        <v>85.5</v>
      </c>
      <c r="Q234" s="6">
        <f t="shared" si="16"/>
        <v>138</v>
      </c>
      <c r="R234" s="6">
        <f t="shared" si="17"/>
        <v>69</v>
      </c>
      <c r="T234" s="9">
        <v>230</v>
      </c>
      <c r="U234" s="8">
        <v>35</v>
      </c>
      <c r="V234" s="8">
        <v>57</v>
      </c>
      <c r="W234" s="8">
        <v>92</v>
      </c>
      <c r="X234" s="8">
        <v>46</v>
      </c>
      <c r="Z234" s="9">
        <v>230</v>
      </c>
      <c r="AA234" s="8">
        <v>52.5</v>
      </c>
      <c r="AB234" s="8">
        <v>85.5</v>
      </c>
      <c r="AC234" s="8">
        <v>138</v>
      </c>
      <c r="AD234" s="8">
        <v>69</v>
      </c>
    </row>
    <row r="235" spans="8:30" x14ac:dyDescent="0.2">
      <c r="H235" s="6">
        <v>231</v>
      </c>
      <c r="I235" s="7">
        <v>35</v>
      </c>
      <c r="J235" s="7">
        <v>58</v>
      </c>
      <c r="K235" s="7">
        <v>92</v>
      </c>
      <c r="L235" s="7">
        <v>46</v>
      </c>
      <c r="N235" s="6">
        <v>231</v>
      </c>
      <c r="O235" s="6">
        <f t="shared" si="14"/>
        <v>52.5</v>
      </c>
      <c r="P235" s="6">
        <f t="shared" si="15"/>
        <v>87</v>
      </c>
      <c r="Q235" s="6">
        <f t="shared" si="16"/>
        <v>138</v>
      </c>
      <c r="R235" s="6">
        <f t="shared" si="17"/>
        <v>69</v>
      </c>
      <c r="T235" s="9">
        <v>231</v>
      </c>
      <c r="U235" s="8">
        <v>35</v>
      </c>
      <c r="V235" s="8">
        <v>58</v>
      </c>
      <c r="W235" s="8">
        <v>92</v>
      </c>
      <c r="X235" s="8">
        <v>46</v>
      </c>
      <c r="Z235" s="9">
        <v>231</v>
      </c>
      <c r="AA235" s="8">
        <v>52.5</v>
      </c>
      <c r="AB235" s="8">
        <v>87</v>
      </c>
      <c r="AC235" s="8">
        <v>138</v>
      </c>
      <c r="AD235" s="8">
        <v>69</v>
      </c>
    </row>
    <row r="236" spans="8:30" x14ac:dyDescent="0.2">
      <c r="H236" s="6">
        <v>232</v>
      </c>
      <c r="I236" s="7">
        <v>35</v>
      </c>
      <c r="J236" s="7">
        <v>58</v>
      </c>
      <c r="K236" s="7">
        <v>93</v>
      </c>
      <c r="L236" s="7">
        <v>46</v>
      </c>
      <c r="N236" s="6">
        <v>232</v>
      </c>
      <c r="O236" s="6">
        <f t="shared" si="14"/>
        <v>52.5</v>
      </c>
      <c r="P236" s="6">
        <f t="shared" si="15"/>
        <v>87</v>
      </c>
      <c r="Q236" s="6">
        <f t="shared" si="16"/>
        <v>139.5</v>
      </c>
      <c r="R236" s="6">
        <f t="shared" si="17"/>
        <v>69</v>
      </c>
      <c r="T236" s="9">
        <v>232</v>
      </c>
      <c r="U236" s="8">
        <v>35</v>
      </c>
      <c r="V236" s="8">
        <v>58</v>
      </c>
      <c r="W236" s="8">
        <v>93</v>
      </c>
      <c r="X236" s="8">
        <v>46</v>
      </c>
      <c r="Z236" s="9">
        <v>232</v>
      </c>
      <c r="AA236" s="8">
        <v>52.5</v>
      </c>
      <c r="AB236" s="8">
        <v>87</v>
      </c>
      <c r="AC236" s="8">
        <v>139.5</v>
      </c>
      <c r="AD236" s="8">
        <v>69</v>
      </c>
    </row>
    <row r="237" spans="8:30" x14ac:dyDescent="0.2">
      <c r="H237" s="6">
        <v>233</v>
      </c>
      <c r="I237" s="7">
        <v>35</v>
      </c>
      <c r="J237" s="7">
        <v>58</v>
      </c>
      <c r="K237" s="7">
        <v>93</v>
      </c>
      <c r="L237" s="7">
        <v>47</v>
      </c>
      <c r="N237" s="6">
        <v>233</v>
      </c>
      <c r="O237" s="6">
        <f t="shared" si="14"/>
        <v>52.5</v>
      </c>
      <c r="P237" s="6">
        <f t="shared" si="15"/>
        <v>87</v>
      </c>
      <c r="Q237" s="6">
        <f t="shared" si="16"/>
        <v>139.5</v>
      </c>
      <c r="R237" s="6">
        <f t="shared" si="17"/>
        <v>70.5</v>
      </c>
      <c r="T237" s="9">
        <v>233</v>
      </c>
      <c r="U237" s="8">
        <v>35</v>
      </c>
      <c r="V237" s="8">
        <v>58</v>
      </c>
      <c r="W237" s="8">
        <v>93</v>
      </c>
      <c r="X237" s="8">
        <v>47</v>
      </c>
      <c r="Z237" s="9">
        <v>233</v>
      </c>
      <c r="AA237" s="8">
        <v>52.5</v>
      </c>
      <c r="AB237" s="8">
        <v>87</v>
      </c>
      <c r="AC237" s="8">
        <v>139.5</v>
      </c>
      <c r="AD237" s="8">
        <v>70.5</v>
      </c>
    </row>
    <row r="238" spans="8:30" x14ac:dyDescent="0.2">
      <c r="H238" s="6">
        <v>234</v>
      </c>
      <c r="I238" s="7">
        <v>35</v>
      </c>
      <c r="J238" s="7">
        <v>59</v>
      </c>
      <c r="K238" s="7">
        <v>93</v>
      </c>
      <c r="L238" s="7">
        <v>47</v>
      </c>
      <c r="N238" s="6">
        <v>234</v>
      </c>
      <c r="O238" s="6">
        <f t="shared" si="14"/>
        <v>52.5</v>
      </c>
      <c r="P238" s="6">
        <f t="shared" si="15"/>
        <v>88.5</v>
      </c>
      <c r="Q238" s="6">
        <f t="shared" si="16"/>
        <v>139.5</v>
      </c>
      <c r="R238" s="6">
        <f t="shared" si="17"/>
        <v>70.5</v>
      </c>
      <c r="T238" s="9">
        <v>234</v>
      </c>
      <c r="U238" s="8">
        <v>35</v>
      </c>
      <c r="V238" s="8">
        <v>59</v>
      </c>
      <c r="W238" s="8">
        <v>93</v>
      </c>
      <c r="X238" s="8">
        <v>47</v>
      </c>
      <c r="Z238" s="9">
        <v>234</v>
      </c>
      <c r="AA238" s="8">
        <v>52.5</v>
      </c>
      <c r="AB238" s="8">
        <v>88.5</v>
      </c>
      <c r="AC238" s="8">
        <v>139.5</v>
      </c>
      <c r="AD238" s="8">
        <v>70.5</v>
      </c>
    </row>
    <row r="239" spans="8:30" x14ac:dyDescent="0.2">
      <c r="H239" s="6">
        <v>235</v>
      </c>
      <c r="I239" s="7">
        <v>35</v>
      </c>
      <c r="J239" s="7">
        <v>59</v>
      </c>
      <c r="K239" s="7">
        <v>94</v>
      </c>
      <c r="L239" s="7">
        <v>47</v>
      </c>
      <c r="N239" s="6">
        <v>235</v>
      </c>
      <c r="O239" s="6">
        <f t="shared" si="14"/>
        <v>52.5</v>
      </c>
      <c r="P239" s="6">
        <f t="shared" si="15"/>
        <v>88.5</v>
      </c>
      <c r="Q239" s="6">
        <f t="shared" si="16"/>
        <v>141</v>
      </c>
      <c r="R239" s="6">
        <f t="shared" si="17"/>
        <v>70.5</v>
      </c>
      <c r="T239" s="9">
        <v>235</v>
      </c>
      <c r="U239" s="8">
        <v>35</v>
      </c>
      <c r="V239" s="8">
        <v>59</v>
      </c>
      <c r="W239" s="8">
        <v>94</v>
      </c>
      <c r="X239" s="8">
        <v>47</v>
      </c>
      <c r="Z239" s="9">
        <v>235</v>
      </c>
      <c r="AA239" s="8">
        <v>52.5</v>
      </c>
      <c r="AB239" s="8">
        <v>88.5</v>
      </c>
      <c r="AC239" s="8">
        <v>141</v>
      </c>
      <c r="AD239" s="8">
        <v>70.5</v>
      </c>
    </row>
    <row r="240" spans="8:30" x14ac:dyDescent="0.2">
      <c r="H240" s="6">
        <v>236</v>
      </c>
      <c r="I240" s="7">
        <v>35</v>
      </c>
      <c r="J240" s="7">
        <v>59</v>
      </c>
      <c r="K240" s="7">
        <v>95</v>
      </c>
      <c r="L240" s="7">
        <v>47</v>
      </c>
      <c r="N240" s="6">
        <v>236</v>
      </c>
      <c r="O240" s="6">
        <f t="shared" si="14"/>
        <v>52.5</v>
      </c>
      <c r="P240" s="6">
        <f t="shared" si="15"/>
        <v>88.5</v>
      </c>
      <c r="Q240" s="6">
        <f t="shared" si="16"/>
        <v>142.5</v>
      </c>
      <c r="R240" s="6">
        <f t="shared" si="17"/>
        <v>70.5</v>
      </c>
      <c r="T240" s="9">
        <v>236</v>
      </c>
      <c r="U240" s="8">
        <v>35</v>
      </c>
      <c r="V240" s="8">
        <v>59</v>
      </c>
      <c r="W240" s="8">
        <v>95</v>
      </c>
      <c r="X240" s="8">
        <v>47</v>
      </c>
      <c r="Z240" s="9">
        <v>236</v>
      </c>
      <c r="AA240" s="8">
        <v>52.5</v>
      </c>
      <c r="AB240" s="8">
        <v>88.5</v>
      </c>
      <c r="AC240" s="8">
        <v>142.5</v>
      </c>
      <c r="AD240" s="8">
        <v>70.5</v>
      </c>
    </row>
    <row r="241" spans="8:30" x14ac:dyDescent="0.2">
      <c r="H241" s="6">
        <v>237</v>
      </c>
      <c r="I241" s="7">
        <v>36</v>
      </c>
      <c r="J241" s="7">
        <v>59</v>
      </c>
      <c r="K241" s="7">
        <v>95</v>
      </c>
      <c r="L241" s="7">
        <v>47</v>
      </c>
      <c r="N241" s="6">
        <v>237</v>
      </c>
      <c r="O241" s="6">
        <f t="shared" si="14"/>
        <v>54</v>
      </c>
      <c r="P241" s="6">
        <f t="shared" si="15"/>
        <v>88.5</v>
      </c>
      <c r="Q241" s="6">
        <f t="shared" si="16"/>
        <v>142.5</v>
      </c>
      <c r="R241" s="6">
        <f t="shared" si="17"/>
        <v>70.5</v>
      </c>
      <c r="T241" s="9">
        <v>237</v>
      </c>
      <c r="U241" s="8">
        <v>36</v>
      </c>
      <c r="V241" s="8">
        <v>59</v>
      </c>
      <c r="W241" s="8">
        <v>95</v>
      </c>
      <c r="X241" s="8">
        <v>47</v>
      </c>
      <c r="Z241" s="9">
        <v>237</v>
      </c>
      <c r="AA241" s="8">
        <v>54</v>
      </c>
      <c r="AB241" s="8">
        <v>88.5</v>
      </c>
      <c r="AC241" s="8">
        <v>142.5</v>
      </c>
      <c r="AD241" s="8">
        <v>70.5</v>
      </c>
    </row>
    <row r="242" spans="8:30" x14ac:dyDescent="0.2">
      <c r="H242" s="6">
        <v>238</v>
      </c>
      <c r="I242" s="7">
        <v>36</v>
      </c>
      <c r="J242" s="7">
        <v>60</v>
      </c>
      <c r="K242" s="7">
        <v>95</v>
      </c>
      <c r="L242" s="7">
        <v>47</v>
      </c>
      <c r="N242" s="6">
        <v>238</v>
      </c>
      <c r="O242" s="6">
        <f t="shared" si="14"/>
        <v>54</v>
      </c>
      <c r="P242" s="6">
        <f t="shared" si="15"/>
        <v>90</v>
      </c>
      <c r="Q242" s="6">
        <f t="shared" si="16"/>
        <v>142.5</v>
      </c>
      <c r="R242" s="6">
        <f t="shared" si="17"/>
        <v>70.5</v>
      </c>
      <c r="T242" s="9">
        <v>238</v>
      </c>
      <c r="U242" s="8">
        <v>36</v>
      </c>
      <c r="V242" s="8">
        <v>60</v>
      </c>
      <c r="W242" s="8">
        <v>95</v>
      </c>
      <c r="X242" s="8">
        <v>47</v>
      </c>
      <c r="Z242" s="9">
        <v>238</v>
      </c>
      <c r="AA242" s="8">
        <v>54</v>
      </c>
      <c r="AB242" s="8">
        <v>90</v>
      </c>
      <c r="AC242" s="8">
        <v>142.5</v>
      </c>
      <c r="AD242" s="8">
        <v>70.5</v>
      </c>
    </row>
    <row r="243" spans="8:30" x14ac:dyDescent="0.2">
      <c r="H243" s="6">
        <v>239</v>
      </c>
      <c r="I243" s="7">
        <v>36</v>
      </c>
      <c r="J243" s="7">
        <v>60</v>
      </c>
      <c r="K243" s="7">
        <v>96</v>
      </c>
      <c r="L243" s="7">
        <v>47</v>
      </c>
      <c r="N243" s="6">
        <v>239</v>
      </c>
      <c r="O243" s="6">
        <f t="shared" si="14"/>
        <v>54</v>
      </c>
      <c r="P243" s="6">
        <f t="shared" si="15"/>
        <v>90</v>
      </c>
      <c r="Q243" s="6">
        <f t="shared" si="16"/>
        <v>144</v>
      </c>
      <c r="R243" s="6">
        <f t="shared" si="17"/>
        <v>70.5</v>
      </c>
      <c r="T243" s="9">
        <v>239</v>
      </c>
      <c r="U243" s="8">
        <v>36</v>
      </c>
      <c r="V243" s="8">
        <v>60</v>
      </c>
      <c r="W243" s="8">
        <v>96</v>
      </c>
      <c r="X243" s="8">
        <v>47</v>
      </c>
      <c r="Z243" s="9">
        <v>239</v>
      </c>
      <c r="AA243" s="8">
        <v>54</v>
      </c>
      <c r="AB243" s="8">
        <v>90</v>
      </c>
      <c r="AC243" s="8">
        <v>144</v>
      </c>
      <c r="AD243" s="8">
        <v>70.5</v>
      </c>
    </row>
    <row r="244" spans="8:30" x14ac:dyDescent="0.2">
      <c r="H244" s="6">
        <v>240</v>
      </c>
      <c r="I244" s="7">
        <v>36</v>
      </c>
      <c r="J244" s="7">
        <v>60</v>
      </c>
      <c r="K244" s="7">
        <v>96</v>
      </c>
      <c r="L244" s="7">
        <v>48</v>
      </c>
      <c r="N244" s="6">
        <v>240</v>
      </c>
      <c r="O244" s="6">
        <f t="shared" si="14"/>
        <v>54</v>
      </c>
      <c r="P244" s="6">
        <f t="shared" si="15"/>
        <v>90</v>
      </c>
      <c r="Q244" s="6">
        <f t="shared" si="16"/>
        <v>144</v>
      </c>
      <c r="R244" s="6">
        <f t="shared" si="17"/>
        <v>72</v>
      </c>
      <c r="T244" s="9">
        <v>240</v>
      </c>
      <c r="U244" s="8">
        <v>36</v>
      </c>
      <c r="V244" s="8">
        <v>60</v>
      </c>
      <c r="W244" s="8">
        <v>96</v>
      </c>
      <c r="X244" s="8">
        <v>48</v>
      </c>
      <c r="Z244" s="9">
        <v>240</v>
      </c>
      <c r="AA244" s="8">
        <v>54</v>
      </c>
      <c r="AB244" s="8">
        <v>90</v>
      </c>
      <c r="AC244" s="8">
        <v>144</v>
      </c>
      <c r="AD244" s="8">
        <v>72</v>
      </c>
    </row>
    <row r="245" spans="8:30" x14ac:dyDescent="0.2">
      <c r="H245" s="6">
        <v>241</v>
      </c>
      <c r="I245" s="7">
        <v>36</v>
      </c>
      <c r="J245" s="7">
        <v>60</v>
      </c>
      <c r="K245" s="7">
        <v>97</v>
      </c>
      <c r="L245" s="7">
        <v>48</v>
      </c>
      <c r="N245" s="6">
        <v>241</v>
      </c>
      <c r="O245" s="6">
        <f t="shared" si="14"/>
        <v>54</v>
      </c>
      <c r="P245" s="6">
        <f t="shared" si="15"/>
        <v>90</v>
      </c>
      <c r="Q245" s="6">
        <f t="shared" si="16"/>
        <v>145.5</v>
      </c>
      <c r="R245" s="6">
        <f t="shared" si="17"/>
        <v>72</v>
      </c>
      <c r="T245" s="9">
        <v>241</v>
      </c>
      <c r="U245" s="8">
        <v>36</v>
      </c>
      <c r="V245" s="8">
        <v>60</v>
      </c>
      <c r="W245" s="8">
        <v>97</v>
      </c>
      <c r="X245" s="8">
        <v>48</v>
      </c>
      <c r="Z245" s="9">
        <v>241</v>
      </c>
      <c r="AA245" s="8">
        <v>54</v>
      </c>
      <c r="AB245" s="8">
        <v>90</v>
      </c>
      <c r="AC245" s="8">
        <v>145.5</v>
      </c>
      <c r="AD245" s="8">
        <v>72</v>
      </c>
    </row>
    <row r="246" spans="8:30" x14ac:dyDescent="0.2">
      <c r="H246" s="6">
        <v>242</v>
      </c>
      <c r="I246" s="7">
        <v>36</v>
      </c>
      <c r="J246" s="7">
        <v>61</v>
      </c>
      <c r="K246" s="7">
        <v>97</v>
      </c>
      <c r="L246" s="7">
        <v>48</v>
      </c>
      <c r="N246" s="6">
        <v>242</v>
      </c>
      <c r="O246" s="6">
        <f t="shared" si="14"/>
        <v>54</v>
      </c>
      <c r="P246" s="6">
        <f t="shared" si="15"/>
        <v>91.5</v>
      </c>
      <c r="Q246" s="6">
        <f t="shared" si="16"/>
        <v>145.5</v>
      </c>
      <c r="R246" s="6">
        <f t="shared" si="17"/>
        <v>72</v>
      </c>
      <c r="T246" s="9">
        <v>242</v>
      </c>
      <c r="U246" s="8">
        <v>36</v>
      </c>
      <c r="V246" s="8">
        <v>61</v>
      </c>
      <c r="W246" s="8">
        <v>97</v>
      </c>
      <c r="X246" s="8">
        <v>48</v>
      </c>
      <c r="Z246" s="9">
        <v>242</v>
      </c>
      <c r="AA246" s="8">
        <v>54</v>
      </c>
      <c r="AB246" s="8">
        <v>91.5</v>
      </c>
      <c r="AC246" s="8">
        <v>145.5</v>
      </c>
      <c r="AD246" s="8">
        <v>72</v>
      </c>
    </row>
    <row r="247" spans="8:30" x14ac:dyDescent="0.2">
      <c r="H247" s="6">
        <v>243</v>
      </c>
      <c r="I247" s="7">
        <v>36</v>
      </c>
      <c r="J247" s="7">
        <v>61</v>
      </c>
      <c r="K247" s="7">
        <v>97</v>
      </c>
      <c r="L247" s="7">
        <v>49</v>
      </c>
      <c r="N247" s="6">
        <v>243</v>
      </c>
      <c r="O247" s="6">
        <f t="shared" si="14"/>
        <v>54</v>
      </c>
      <c r="P247" s="6">
        <f t="shared" si="15"/>
        <v>91.5</v>
      </c>
      <c r="Q247" s="6">
        <f t="shared" si="16"/>
        <v>145.5</v>
      </c>
      <c r="R247" s="6">
        <f t="shared" si="17"/>
        <v>73.5</v>
      </c>
      <c r="T247" s="9">
        <v>243</v>
      </c>
      <c r="U247" s="8">
        <v>36</v>
      </c>
      <c r="V247" s="8">
        <v>61</v>
      </c>
      <c r="W247" s="8">
        <v>97</v>
      </c>
      <c r="X247" s="8">
        <v>49</v>
      </c>
      <c r="Z247" s="9">
        <v>243</v>
      </c>
      <c r="AA247" s="8">
        <v>54</v>
      </c>
      <c r="AB247" s="8">
        <v>91.5</v>
      </c>
      <c r="AC247" s="8">
        <v>145.5</v>
      </c>
      <c r="AD247" s="8">
        <v>73.5</v>
      </c>
    </row>
    <row r="248" spans="8:30" x14ac:dyDescent="0.2">
      <c r="H248" s="6">
        <v>244</v>
      </c>
      <c r="I248" s="7">
        <v>37</v>
      </c>
      <c r="J248" s="7">
        <v>61</v>
      </c>
      <c r="K248" s="7">
        <v>97</v>
      </c>
      <c r="L248" s="7">
        <v>49</v>
      </c>
      <c r="N248" s="6">
        <v>244</v>
      </c>
      <c r="O248" s="6">
        <f t="shared" si="14"/>
        <v>55.5</v>
      </c>
      <c r="P248" s="6">
        <f t="shared" si="15"/>
        <v>91.5</v>
      </c>
      <c r="Q248" s="6">
        <f t="shared" si="16"/>
        <v>145.5</v>
      </c>
      <c r="R248" s="6">
        <f t="shared" si="17"/>
        <v>73.5</v>
      </c>
      <c r="T248" s="9">
        <v>244</v>
      </c>
      <c r="U248" s="8">
        <v>37</v>
      </c>
      <c r="V248" s="8">
        <v>61</v>
      </c>
      <c r="W248" s="8">
        <v>97</v>
      </c>
      <c r="X248" s="8">
        <v>49</v>
      </c>
      <c r="Z248" s="9">
        <v>244</v>
      </c>
      <c r="AA248" s="8">
        <v>55.5</v>
      </c>
      <c r="AB248" s="8">
        <v>91.5</v>
      </c>
      <c r="AC248" s="8">
        <v>145.5</v>
      </c>
      <c r="AD248" s="8">
        <v>73.5</v>
      </c>
    </row>
    <row r="249" spans="8:30" x14ac:dyDescent="0.2">
      <c r="H249" s="6">
        <v>245</v>
      </c>
      <c r="I249" s="7">
        <v>37</v>
      </c>
      <c r="J249" s="7">
        <v>61</v>
      </c>
      <c r="K249" s="7">
        <v>98</v>
      </c>
      <c r="L249" s="7">
        <v>49</v>
      </c>
      <c r="N249" s="6">
        <v>245</v>
      </c>
      <c r="O249" s="6">
        <f t="shared" si="14"/>
        <v>55.5</v>
      </c>
      <c r="P249" s="6">
        <f t="shared" si="15"/>
        <v>91.5</v>
      </c>
      <c r="Q249" s="6">
        <f t="shared" si="16"/>
        <v>147</v>
      </c>
      <c r="R249" s="6">
        <f t="shared" si="17"/>
        <v>73.5</v>
      </c>
      <c r="T249" s="9">
        <v>245</v>
      </c>
      <c r="U249" s="8">
        <v>37</v>
      </c>
      <c r="V249" s="8">
        <v>61</v>
      </c>
      <c r="W249" s="8">
        <v>98</v>
      </c>
      <c r="X249" s="8">
        <v>49</v>
      </c>
      <c r="Z249" s="9">
        <v>245</v>
      </c>
      <c r="AA249" s="8">
        <v>55.5</v>
      </c>
      <c r="AB249" s="8">
        <v>91.5</v>
      </c>
      <c r="AC249" s="8">
        <v>147</v>
      </c>
      <c r="AD249" s="8">
        <v>73.5</v>
      </c>
    </row>
    <row r="250" spans="8:30" x14ac:dyDescent="0.2">
      <c r="H250" s="6">
        <v>246</v>
      </c>
      <c r="I250" s="7">
        <v>37</v>
      </c>
      <c r="J250" s="7">
        <v>62</v>
      </c>
      <c r="K250" s="7">
        <v>98</v>
      </c>
      <c r="L250" s="7">
        <v>49</v>
      </c>
      <c r="N250" s="6">
        <v>246</v>
      </c>
      <c r="O250" s="6">
        <f t="shared" si="14"/>
        <v>55.5</v>
      </c>
      <c r="P250" s="6">
        <f t="shared" si="15"/>
        <v>93</v>
      </c>
      <c r="Q250" s="6">
        <f t="shared" si="16"/>
        <v>147</v>
      </c>
      <c r="R250" s="6">
        <f t="shared" si="17"/>
        <v>73.5</v>
      </c>
      <c r="T250" s="9">
        <v>246</v>
      </c>
      <c r="U250" s="8">
        <v>37</v>
      </c>
      <c r="V250" s="8">
        <v>62</v>
      </c>
      <c r="W250" s="8">
        <v>98</v>
      </c>
      <c r="X250" s="8">
        <v>49</v>
      </c>
      <c r="Z250" s="9">
        <v>246</v>
      </c>
      <c r="AA250" s="8">
        <v>55.5</v>
      </c>
      <c r="AB250" s="8">
        <v>93</v>
      </c>
      <c r="AC250" s="8">
        <v>147</v>
      </c>
      <c r="AD250" s="8">
        <v>73.5</v>
      </c>
    </row>
    <row r="251" spans="8:30" x14ac:dyDescent="0.2">
      <c r="H251" s="6">
        <v>247</v>
      </c>
      <c r="I251" s="7">
        <v>37</v>
      </c>
      <c r="J251" s="7">
        <v>62</v>
      </c>
      <c r="K251" s="7">
        <v>99</v>
      </c>
      <c r="L251" s="7">
        <v>49</v>
      </c>
      <c r="N251" s="6">
        <v>247</v>
      </c>
      <c r="O251" s="6">
        <f t="shared" si="14"/>
        <v>55.5</v>
      </c>
      <c r="P251" s="6">
        <f t="shared" si="15"/>
        <v>93</v>
      </c>
      <c r="Q251" s="6">
        <f t="shared" si="16"/>
        <v>148.5</v>
      </c>
      <c r="R251" s="6">
        <f t="shared" si="17"/>
        <v>73.5</v>
      </c>
      <c r="T251" s="9">
        <v>247</v>
      </c>
      <c r="U251" s="8">
        <v>37</v>
      </c>
      <c r="V251" s="8">
        <v>62</v>
      </c>
      <c r="W251" s="8">
        <v>99</v>
      </c>
      <c r="X251" s="8">
        <v>49</v>
      </c>
      <c r="Z251" s="9">
        <v>247</v>
      </c>
      <c r="AA251" s="8">
        <v>55.5</v>
      </c>
      <c r="AB251" s="8">
        <v>93</v>
      </c>
      <c r="AC251" s="8">
        <v>148.5</v>
      </c>
      <c r="AD251" s="8">
        <v>73.5</v>
      </c>
    </row>
    <row r="252" spans="8:30" x14ac:dyDescent="0.2">
      <c r="H252" s="6">
        <v>248</v>
      </c>
      <c r="I252" s="7">
        <v>37</v>
      </c>
      <c r="J252" s="7">
        <v>62</v>
      </c>
      <c r="K252" s="7">
        <v>99</v>
      </c>
      <c r="L252" s="7">
        <v>50</v>
      </c>
      <c r="N252" s="6">
        <v>248</v>
      </c>
      <c r="O252" s="6">
        <f t="shared" si="14"/>
        <v>55.5</v>
      </c>
      <c r="P252" s="6">
        <f t="shared" si="15"/>
        <v>93</v>
      </c>
      <c r="Q252" s="6">
        <f t="shared" si="16"/>
        <v>148.5</v>
      </c>
      <c r="R252" s="6">
        <f t="shared" si="17"/>
        <v>75</v>
      </c>
      <c r="T252" s="9">
        <v>248</v>
      </c>
      <c r="U252" s="8">
        <v>37</v>
      </c>
      <c r="V252" s="8">
        <v>62</v>
      </c>
      <c r="W252" s="8">
        <v>99</v>
      </c>
      <c r="X252" s="8">
        <v>50</v>
      </c>
      <c r="Z252" s="9">
        <v>248</v>
      </c>
      <c r="AA252" s="8">
        <v>55.5</v>
      </c>
      <c r="AB252" s="8">
        <v>93</v>
      </c>
      <c r="AC252" s="8">
        <v>148.5</v>
      </c>
      <c r="AD252" s="8">
        <v>75</v>
      </c>
    </row>
    <row r="253" spans="8:30" x14ac:dyDescent="0.2">
      <c r="H253" s="6">
        <v>249</v>
      </c>
      <c r="I253" s="7">
        <v>37</v>
      </c>
      <c r="J253" s="7">
        <v>62</v>
      </c>
      <c r="K253" s="7">
        <v>100</v>
      </c>
      <c r="L253" s="7">
        <v>50</v>
      </c>
      <c r="N253" s="6">
        <v>249</v>
      </c>
      <c r="O253" s="6">
        <f t="shared" si="14"/>
        <v>55.5</v>
      </c>
      <c r="P253" s="6">
        <f t="shared" si="15"/>
        <v>93</v>
      </c>
      <c r="Q253" s="6">
        <f t="shared" si="16"/>
        <v>150</v>
      </c>
      <c r="R253" s="6">
        <f t="shared" si="17"/>
        <v>75</v>
      </c>
      <c r="T253" s="9">
        <v>249</v>
      </c>
      <c r="U253" s="8">
        <v>37</v>
      </c>
      <c r="V253" s="8">
        <v>62</v>
      </c>
      <c r="W253" s="8">
        <v>100</v>
      </c>
      <c r="X253" s="8">
        <v>50</v>
      </c>
      <c r="Z253" s="9">
        <v>249</v>
      </c>
      <c r="AA253" s="8">
        <v>55.5</v>
      </c>
      <c r="AB253" s="8">
        <v>93</v>
      </c>
      <c r="AC253" s="8">
        <v>150</v>
      </c>
      <c r="AD253" s="8">
        <v>75</v>
      </c>
    </row>
    <row r="254" spans="8:30" x14ac:dyDescent="0.2">
      <c r="H254" s="6">
        <v>250</v>
      </c>
      <c r="I254" s="7">
        <v>38</v>
      </c>
      <c r="J254" s="7">
        <v>62</v>
      </c>
      <c r="K254" s="7">
        <v>100</v>
      </c>
      <c r="L254" s="7">
        <v>50</v>
      </c>
      <c r="N254" s="6">
        <v>250</v>
      </c>
      <c r="O254" s="6">
        <f t="shared" si="14"/>
        <v>57</v>
      </c>
      <c r="P254" s="6">
        <f t="shared" si="15"/>
        <v>93</v>
      </c>
      <c r="Q254" s="6">
        <f t="shared" si="16"/>
        <v>150</v>
      </c>
      <c r="R254" s="6">
        <f t="shared" si="17"/>
        <v>75</v>
      </c>
      <c r="T254" s="9">
        <v>250</v>
      </c>
      <c r="U254" s="8">
        <v>38</v>
      </c>
      <c r="V254" s="8">
        <v>62</v>
      </c>
      <c r="W254" s="8">
        <v>100</v>
      </c>
      <c r="X254" s="8">
        <v>50</v>
      </c>
      <c r="Z254" s="9">
        <v>250</v>
      </c>
      <c r="AA254" s="8">
        <v>57</v>
      </c>
      <c r="AB254" s="8">
        <v>93</v>
      </c>
      <c r="AC254" s="8">
        <v>150</v>
      </c>
      <c r="AD254" s="8">
        <v>75</v>
      </c>
    </row>
    <row r="255" spans="8:30" x14ac:dyDescent="0.2">
      <c r="H255" s="6">
        <v>251</v>
      </c>
      <c r="I255" s="7">
        <v>38</v>
      </c>
      <c r="J255" s="7">
        <v>63</v>
      </c>
      <c r="K255" s="7">
        <v>100</v>
      </c>
      <c r="L255" s="7">
        <v>50</v>
      </c>
      <c r="N255" s="6">
        <v>251</v>
      </c>
      <c r="O255" s="6">
        <f t="shared" si="14"/>
        <v>57</v>
      </c>
      <c r="P255" s="6">
        <f t="shared" si="15"/>
        <v>94.5</v>
      </c>
      <c r="Q255" s="6">
        <f t="shared" si="16"/>
        <v>150</v>
      </c>
      <c r="R255" s="6">
        <f t="shared" si="17"/>
        <v>75</v>
      </c>
      <c r="T255" s="9">
        <v>251</v>
      </c>
      <c r="U255" s="8">
        <v>38</v>
      </c>
      <c r="V255" s="8">
        <v>63</v>
      </c>
      <c r="W255" s="8">
        <v>100</v>
      </c>
      <c r="X255" s="8">
        <v>50</v>
      </c>
      <c r="Z255" s="9">
        <v>251</v>
      </c>
      <c r="AA255" s="8">
        <v>57</v>
      </c>
      <c r="AB255" s="8">
        <v>94.5</v>
      </c>
      <c r="AC255" s="8">
        <v>150</v>
      </c>
      <c r="AD255" s="8">
        <v>75</v>
      </c>
    </row>
    <row r="256" spans="8:30" x14ac:dyDescent="0.2">
      <c r="H256" s="6">
        <v>252</v>
      </c>
      <c r="I256" s="7">
        <v>38</v>
      </c>
      <c r="J256" s="7">
        <v>63</v>
      </c>
      <c r="K256" s="7">
        <v>101</v>
      </c>
      <c r="L256" s="7">
        <v>50</v>
      </c>
      <c r="N256" s="6">
        <v>252</v>
      </c>
      <c r="O256" s="6">
        <f t="shared" si="14"/>
        <v>57</v>
      </c>
      <c r="P256" s="6">
        <f t="shared" si="15"/>
        <v>94.5</v>
      </c>
      <c r="Q256" s="6">
        <f t="shared" si="16"/>
        <v>151.5</v>
      </c>
      <c r="R256" s="6">
        <f t="shared" si="17"/>
        <v>75</v>
      </c>
      <c r="T256" s="9">
        <v>252</v>
      </c>
      <c r="U256" s="8">
        <v>38</v>
      </c>
      <c r="V256" s="8">
        <v>63</v>
      </c>
      <c r="W256" s="8">
        <v>101</v>
      </c>
      <c r="X256" s="8">
        <v>50</v>
      </c>
      <c r="Z256" s="9">
        <v>252</v>
      </c>
      <c r="AA256" s="8">
        <v>57</v>
      </c>
      <c r="AB256" s="8">
        <v>94.5</v>
      </c>
      <c r="AC256" s="8">
        <v>151.5</v>
      </c>
      <c r="AD256" s="8">
        <v>75</v>
      </c>
    </row>
    <row r="257" spans="8:30" x14ac:dyDescent="0.2">
      <c r="H257" s="6">
        <v>253</v>
      </c>
      <c r="I257" s="7">
        <v>38</v>
      </c>
      <c r="J257" s="7">
        <v>63</v>
      </c>
      <c r="K257" s="7">
        <v>101</v>
      </c>
      <c r="L257" s="7">
        <v>51</v>
      </c>
      <c r="N257" s="6">
        <v>253</v>
      </c>
      <c r="O257" s="6">
        <f t="shared" si="14"/>
        <v>57</v>
      </c>
      <c r="P257" s="6">
        <f t="shared" si="15"/>
        <v>94.5</v>
      </c>
      <c r="Q257" s="6">
        <f t="shared" si="16"/>
        <v>151.5</v>
      </c>
      <c r="R257" s="6">
        <f t="shared" si="17"/>
        <v>76.5</v>
      </c>
      <c r="T257" s="9">
        <v>253</v>
      </c>
      <c r="U257" s="8">
        <v>38</v>
      </c>
      <c r="V257" s="8">
        <v>63</v>
      </c>
      <c r="W257" s="8">
        <v>101</v>
      </c>
      <c r="X257" s="8">
        <v>51</v>
      </c>
      <c r="Z257" s="9">
        <v>253</v>
      </c>
      <c r="AA257" s="8">
        <v>57</v>
      </c>
      <c r="AB257" s="8">
        <v>94.5</v>
      </c>
      <c r="AC257" s="8">
        <v>151.5</v>
      </c>
      <c r="AD257" s="8">
        <v>76.5</v>
      </c>
    </row>
    <row r="258" spans="8:30" x14ac:dyDescent="0.2">
      <c r="H258" s="6">
        <v>254</v>
      </c>
      <c r="I258" s="7">
        <v>38</v>
      </c>
      <c r="J258" s="7">
        <v>64</v>
      </c>
      <c r="K258" s="7">
        <v>101</v>
      </c>
      <c r="L258" s="7">
        <v>51</v>
      </c>
      <c r="N258" s="6">
        <v>254</v>
      </c>
      <c r="O258" s="6">
        <f t="shared" si="14"/>
        <v>57</v>
      </c>
      <c r="P258" s="6">
        <f t="shared" si="15"/>
        <v>96</v>
      </c>
      <c r="Q258" s="6">
        <f t="shared" si="16"/>
        <v>151.5</v>
      </c>
      <c r="R258" s="6">
        <f t="shared" si="17"/>
        <v>76.5</v>
      </c>
      <c r="T258" s="9">
        <v>254</v>
      </c>
      <c r="U258" s="8">
        <v>38</v>
      </c>
      <c r="V258" s="8">
        <v>64</v>
      </c>
      <c r="W258" s="8">
        <v>101</v>
      </c>
      <c r="X258" s="8">
        <v>51</v>
      </c>
      <c r="Z258" s="9">
        <v>254</v>
      </c>
      <c r="AA258" s="8">
        <v>57</v>
      </c>
      <c r="AB258" s="8">
        <v>96</v>
      </c>
      <c r="AC258" s="8">
        <v>151.5</v>
      </c>
      <c r="AD258" s="8">
        <v>76.5</v>
      </c>
    </row>
    <row r="259" spans="8:30" x14ac:dyDescent="0.2">
      <c r="H259" s="6">
        <v>255</v>
      </c>
      <c r="I259" s="7">
        <v>38</v>
      </c>
      <c r="J259" s="7">
        <v>64</v>
      </c>
      <c r="K259" s="7">
        <v>102</v>
      </c>
      <c r="L259" s="7">
        <v>51</v>
      </c>
      <c r="N259" s="6">
        <v>255</v>
      </c>
      <c r="O259" s="6">
        <f t="shared" si="14"/>
        <v>57</v>
      </c>
      <c r="P259" s="6">
        <f t="shared" si="15"/>
        <v>96</v>
      </c>
      <c r="Q259" s="6">
        <f t="shared" si="16"/>
        <v>153</v>
      </c>
      <c r="R259" s="6">
        <f t="shared" si="17"/>
        <v>76.5</v>
      </c>
      <c r="T259" s="9">
        <v>255</v>
      </c>
      <c r="U259" s="8">
        <v>38</v>
      </c>
      <c r="V259" s="8">
        <v>64</v>
      </c>
      <c r="W259" s="8">
        <v>102</v>
      </c>
      <c r="X259" s="8">
        <v>51</v>
      </c>
      <c r="Z259" s="9">
        <v>255</v>
      </c>
      <c r="AA259" s="8">
        <v>57</v>
      </c>
      <c r="AB259" s="8">
        <v>96</v>
      </c>
      <c r="AC259" s="8">
        <v>153</v>
      </c>
      <c r="AD259" s="8">
        <v>76.5</v>
      </c>
    </row>
    <row r="260" spans="8:30" x14ac:dyDescent="0.2">
      <c r="H260" s="6">
        <v>256</v>
      </c>
      <c r="I260" s="7">
        <v>38</v>
      </c>
      <c r="J260" s="7">
        <v>64</v>
      </c>
      <c r="K260" s="7">
        <v>103</v>
      </c>
      <c r="L260" s="7">
        <v>51</v>
      </c>
      <c r="N260" s="6">
        <v>256</v>
      </c>
      <c r="O260" s="6">
        <f t="shared" si="14"/>
        <v>57</v>
      </c>
      <c r="P260" s="6">
        <f t="shared" si="15"/>
        <v>96</v>
      </c>
      <c r="Q260" s="6">
        <f t="shared" si="16"/>
        <v>154.5</v>
      </c>
      <c r="R260" s="6">
        <f t="shared" si="17"/>
        <v>76.5</v>
      </c>
      <c r="T260" s="9">
        <v>256</v>
      </c>
      <c r="U260" s="8">
        <v>38</v>
      </c>
      <c r="V260" s="8">
        <v>64</v>
      </c>
      <c r="W260" s="8">
        <v>103</v>
      </c>
      <c r="X260" s="8">
        <v>51</v>
      </c>
      <c r="Z260" s="9">
        <v>256</v>
      </c>
      <c r="AA260" s="8">
        <v>57</v>
      </c>
      <c r="AB260" s="8">
        <v>96</v>
      </c>
      <c r="AC260" s="8">
        <v>154.5</v>
      </c>
      <c r="AD260" s="8">
        <v>76.5</v>
      </c>
    </row>
    <row r="261" spans="8:30" x14ac:dyDescent="0.2">
      <c r="H261" s="6">
        <v>257</v>
      </c>
      <c r="I261" s="7">
        <v>39</v>
      </c>
      <c r="J261" s="7">
        <v>64</v>
      </c>
      <c r="K261" s="7">
        <v>103</v>
      </c>
      <c r="L261" s="7">
        <v>51</v>
      </c>
      <c r="N261" s="6">
        <v>257</v>
      </c>
      <c r="O261" s="6">
        <f t="shared" si="14"/>
        <v>58.5</v>
      </c>
      <c r="P261" s="6">
        <f t="shared" si="15"/>
        <v>96</v>
      </c>
      <c r="Q261" s="6">
        <f t="shared" si="16"/>
        <v>154.5</v>
      </c>
      <c r="R261" s="6">
        <f t="shared" si="17"/>
        <v>76.5</v>
      </c>
      <c r="T261" s="9">
        <v>257</v>
      </c>
      <c r="U261" s="8">
        <v>39</v>
      </c>
      <c r="V261" s="8">
        <v>64</v>
      </c>
      <c r="W261" s="8">
        <v>103</v>
      </c>
      <c r="X261" s="8">
        <v>51</v>
      </c>
      <c r="Z261" s="9">
        <v>257</v>
      </c>
      <c r="AA261" s="8">
        <v>58.5</v>
      </c>
      <c r="AB261" s="8">
        <v>96</v>
      </c>
      <c r="AC261" s="8">
        <v>154.5</v>
      </c>
      <c r="AD261" s="8">
        <v>76.5</v>
      </c>
    </row>
    <row r="262" spans="8:30" x14ac:dyDescent="0.2">
      <c r="H262" s="6">
        <v>258</v>
      </c>
      <c r="I262" s="7">
        <v>39</v>
      </c>
      <c r="J262" s="7">
        <v>65</v>
      </c>
      <c r="K262" s="7">
        <v>103</v>
      </c>
      <c r="L262" s="7">
        <v>51</v>
      </c>
      <c r="N262" s="6">
        <v>258</v>
      </c>
      <c r="O262" s="6">
        <f t="shared" si="14"/>
        <v>58.5</v>
      </c>
      <c r="P262" s="6">
        <f t="shared" si="15"/>
        <v>97.5</v>
      </c>
      <c r="Q262" s="6">
        <f t="shared" si="16"/>
        <v>154.5</v>
      </c>
      <c r="R262" s="6">
        <f t="shared" si="17"/>
        <v>76.5</v>
      </c>
      <c r="T262" s="9">
        <v>258</v>
      </c>
      <c r="U262" s="8">
        <v>39</v>
      </c>
      <c r="V262" s="8">
        <v>65</v>
      </c>
      <c r="W262" s="8">
        <v>103</v>
      </c>
      <c r="X262" s="8">
        <v>51</v>
      </c>
      <c r="Z262" s="9">
        <v>258</v>
      </c>
      <c r="AA262" s="8">
        <v>58.5</v>
      </c>
      <c r="AB262" s="8">
        <v>97.5</v>
      </c>
      <c r="AC262" s="8">
        <v>154.5</v>
      </c>
      <c r="AD262" s="8">
        <v>76.5</v>
      </c>
    </row>
    <row r="263" spans="8:30" x14ac:dyDescent="0.2">
      <c r="H263" s="6">
        <v>259</v>
      </c>
      <c r="I263" s="7">
        <v>39</v>
      </c>
      <c r="J263" s="7">
        <v>65</v>
      </c>
      <c r="K263" s="7">
        <v>104</v>
      </c>
      <c r="L263" s="7">
        <v>51</v>
      </c>
      <c r="N263" s="6">
        <v>259</v>
      </c>
      <c r="O263" s="6">
        <f t="shared" si="14"/>
        <v>58.5</v>
      </c>
      <c r="P263" s="6">
        <f t="shared" si="15"/>
        <v>97.5</v>
      </c>
      <c r="Q263" s="6">
        <f t="shared" si="16"/>
        <v>156</v>
      </c>
      <c r="R263" s="6">
        <f t="shared" si="17"/>
        <v>76.5</v>
      </c>
      <c r="T263" s="9">
        <v>259</v>
      </c>
      <c r="U263" s="8">
        <v>39</v>
      </c>
      <c r="V263" s="8">
        <v>65</v>
      </c>
      <c r="W263" s="8">
        <v>104</v>
      </c>
      <c r="X263" s="8">
        <v>51</v>
      </c>
      <c r="Z263" s="9">
        <v>259</v>
      </c>
      <c r="AA263" s="8">
        <v>58.5</v>
      </c>
      <c r="AB263" s="8">
        <v>97.5</v>
      </c>
      <c r="AC263" s="8">
        <v>156</v>
      </c>
      <c r="AD263" s="8">
        <v>76.5</v>
      </c>
    </row>
    <row r="264" spans="8:30" x14ac:dyDescent="0.2">
      <c r="H264" s="6">
        <v>260</v>
      </c>
      <c r="I264" s="7">
        <v>39</v>
      </c>
      <c r="J264" s="7">
        <v>65</v>
      </c>
      <c r="K264" s="7">
        <v>104</v>
      </c>
      <c r="L264" s="7">
        <v>52</v>
      </c>
      <c r="N264" s="6">
        <v>260</v>
      </c>
      <c r="O264" s="6">
        <f t="shared" si="14"/>
        <v>58.5</v>
      </c>
      <c r="P264" s="6">
        <f t="shared" si="15"/>
        <v>97.5</v>
      </c>
      <c r="Q264" s="6">
        <f t="shared" si="16"/>
        <v>156</v>
      </c>
      <c r="R264" s="6">
        <f t="shared" si="17"/>
        <v>78</v>
      </c>
      <c r="T264" s="9">
        <v>260</v>
      </c>
      <c r="U264" s="8">
        <v>39</v>
      </c>
      <c r="V264" s="8">
        <v>65</v>
      </c>
      <c r="W264" s="8">
        <v>104</v>
      </c>
      <c r="X264" s="8">
        <v>52</v>
      </c>
      <c r="Z264" s="9">
        <v>260</v>
      </c>
      <c r="AA264" s="8">
        <v>58.5</v>
      </c>
      <c r="AB264" s="8">
        <v>97.5</v>
      </c>
      <c r="AC264" s="8">
        <v>156</v>
      </c>
      <c r="AD264" s="8">
        <v>78</v>
      </c>
    </row>
    <row r="265" spans="8:30" x14ac:dyDescent="0.2">
      <c r="H265" s="6">
        <v>261</v>
      </c>
      <c r="I265" s="7">
        <v>39</v>
      </c>
      <c r="J265" s="7">
        <v>65</v>
      </c>
      <c r="K265" s="7">
        <v>105</v>
      </c>
      <c r="L265" s="7">
        <v>52</v>
      </c>
      <c r="N265" s="6">
        <v>261</v>
      </c>
      <c r="O265" s="6">
        <f t="shared" si="14"/>
        <v>58.5</v>
      </c>
      <c r="P265" s="6">
        <f t="shared" si="15"/>
        <v>97.5</v>
      </c>
      <c r="Q265" s="6">
        <f t="shared" si="16"/>
        <v>157.5</v>
      </c>
      <c r="R265" s="6">
        <f t="shared" si="17"/>
        <v>78</v>
      </c>
      <c r="T265" s="9">
        <v>261</v>
      </c>
      <c r="U265" s="8">
        <v>39</v>
      </c>
      <c r="V265" s="8">
        <v>65</v>
      </c>
      <c r="W265" s="8">
        <v>105</v>
      </c>
      <c r="X265" s="8">
        <v>52</v>
      </c>
      <c r="Z265" s="9">
        <v>261</v>
      </c>
      <c r="AA265" s="8">
        <v>58.5</v>
      </c>
      <c r="AB265" s="8">
        <v>97.5</v>
      </c>
      <c r="AC265" s="8">
        <v>157.5</v>
      </c>
      <c r="AD265" s="8">
        <v>78</v>
      </c>
    </row>
    <row r="266" spans="8:30" x14ac:dyDescent="0.2">
      <c r="H266" s="6">
        <v>262</v>
      </c>
      <c r="I266" s="7">
        <v>39</v>
      </c>
      <c r="J266" s="7">
        <v>66</v>
      </c>
      <c r="K266" s="7">
        <v>105</v>
      </c>
      <c r="L266" s="7">
        <v>52</v>
      </c>
      <c r="N266" s="6">
        <v>262</v>
      </c>
      <c r="O266" s="6">
        <f t="shared" si="14"/>
        <v>58.5</v>
      </c>
      <c r="P266" s="6">
        <f t="shared" si="15"/>
        <v>99</v>
      </c>
      <c r="Q266" s="6">
        <f t="shared" si="16"/>
        <v>157.5</v>
      </c>
      <c r="R266" s="6">
        <f t="shared" si="17"/>
        <v>78</v>
      </c>
      <c r="T266" s="9">
        <v>262</v>
      </c>
      <c r="U266" s="8">
        <v>39</v>
      </c>
      <c r="V266" s="8">
        <v>66</v>
      </c>
      <c r="W266" s="8">
        <v>105</v>
      </c>
      <c r="X266" s="8">
        <v>52</v>
      </c>
      <c r="Z266" s="9">
        <v>262</v>
      </c>
      <c r="AA266" s="8">
        <v>58.5</v>
      </c>
      <c r="AB266" s="8">
        <v>99</v>
      </c>
      <c r="AC266" s="8">
        <v>157.5</v>
      </c>
      <c r="AD266" s="8">
        <v>78</v>
      </c>
    </row>
    <row r="267" spans="8:30" x14ac:dyDescent="0.2">
      <c r="H267" s="6">
        <v>263</v>
      </c>
      <c r="I267" s="7">
        <v>39</v>
      </c>
      <c r="J267" s="7">
        <v>66</v>
      </c>
      <c r="K267" s="7">
        <v>105</v>
      </c>
      <c r="L267" s="7">
        <v>53</v>
      </c>
      <c r="N267" s="6">
        <v>263</v>
      </c>
      <c r="O267" s="6">
        <f t="shared" si="14"/>
        <v>58.5</v>
      </c>
      <c r="P267" s="6">
        <f t="shared" si="15"/>
        <v>99</v>
      </c>
      <c r="Q267" s="6">
        <f t="shared" si="16"/>
        <v>157.5</v>
      </c>
      <c r="R267" s="6">
        <f t="shared" si="17"/>
        <v>79.5</v>
      </c>
      <c r="T267" s="9">
        <v>263</v>
      </c>
      <c r="U267" s="8">
        <v>39</v>
      </c>
      <c r="V267" s="8">
        <v>66</v>
      </c>
      <c r="W267" s="8">
        <v>105</v>
      </c>
      <c r="X267" s="8">
        <v>53</v>
      </c>
      <c r="Z267" s="9">
        <v>263</v>
      </c>
      <c r="AA267" s="8">
        <v>58.5</v>
      </c>
      <c r="AB267" s="8">
        <v>99</v>
      </c>
      <c r="AC267" s="8">
        <v>157.5</v>
      </c>
      <c r="AD267" s="8">
        <v>79.5</v>
      </c>
    </row>
    <row r="268" spans="8:30" x14ac:dyDescent="0.2">
      <c r="H268" s="6">
        <v>264</v>
      </c>
      <c r="I268" s="7">
        <v>40</v>
      </c>
      <c r="J268" s="7">
        <v>66</v>
      </c>
      <c r="K268" s="7">
        <v>105</v>
      </c>
      <c r="L268" s="7">
        <v>53</v>
      </c>
      <c r="N268" s="6">
        <v>264</v>
      </c>
      <c r="O268" s="6">
        <f t="shared" si="14"/>
        <v>60</v>
      </c>
      <c r="P268" s="6">
        <f t="shared" si="15"/>
        <v>99</v>
      </c>
      <c r="Q268" s="6">
        <f t="shared" si="16"/>
        <v>157.5</v>
      </c>
      <c r="R268" s="6">
        <f t="shared" si="17"/>
        <v>79.5</v>
      </c>
      <c r="T268" s="9">
        <v>264</v>
      </c>
      <c r="U268" s="8">
        <v>40</v>
      </c>
      <c r="V268" s="8">
        <v>66</v>
      </c>
      <c r="W268" s="8">
        <v>105</v>
      </c>
      <c r="X268" s="8">
        <v>53</v>
      </c>
      <c r="Z268" s="9">
        <v>264</v>
      </c>
      <c r="AA268" s="8">
        <v>60</v>
      </c>
      <c r="AB268" s="8">
        <v>99</v>
      </c>
      <c r="AC268" s="8">
        <v>157.5</v>
      </c>
      <c r="AD268" s="8">
        <v>79.5</v>
      </c>
    </row>
    <row r="269" spans="8:30" x14ac:dyDescent="0.2">
      <c r="H269" s="6">
        <v>265</v>
      </c>
      <c r="I269" s="7">
        <v>40</v>
      </c>
      <c r="J269" s="7">
        <v>66</v>
      </c>
      <c r="K269" s="7">
        <v>106</v>
      </c>
      <c r="L269" s="7">
        <v>53</v>
      </c>
      <c r="N269" s="6">
        <v>265</v>
      </c>
      <c r="O269" s="6">
        <f t="shared" si="14"/>
        <v>60</v>
      </c>
      <c r="P269" s="6">
        <f t="shared" si="15"/>
        <v>99</v>
      </c>
      <c r="Q269" s="6">
        <f t="shared" si="16"/>
        <v>159</v>
      </c>
      <c r="R269" s="6">
        <f t="shared" si="17"/>
        <v>79.5</v>
      </c>
      <c r="T269" s="9">
        <v>265</v>
      </c>
      <c r="U269" s="8">
        <v>40</v>
      </c>
      <c r="V269" s="8">
        <v>66</v>
      </c>
      <c r="W269" s="8">
        <v>106</v>
      </c>
      <c r="X269" s="8">
        <v>53</v>
      </c>
      <c r="Z269" s="9">
        <v>265</v>
      </c>
      <c r="AA269" s="8">
        <v>60</v>
      </c>
      <c r="AB269" s="8">
        <v>99</v>
      </c>
      <c r="AC269" s="8">
        <v>159</v>
      </c>
      <c r="AD269" s="8">
        <v>79.5</v>
      </c>
    </row>
    <row r="270" spans="8:30" x14ac:dyDescent="0.2">
      <c r="H270" s="6">
        <v>266</v>
      </c>
      <c r="I270" s="8">
        <v>39.9</v>
      </c>
      <c r="J270" s="8">
        <v>66.5</v>
      </c>
      <c r="K270" s="8">
        <v>106.4</v>
      </c>
      <c r="L270" s="8">
        <v>53.199999999999989</v>
      </c>
      <c r="M270" s="69"/>
      <c r="N270" s="8">
        <v>266</v>
      </c>
      <c r="O270" s="8">
        <v>59.849999999999994</v>
      </c>
      <c r="P270" s="8">
        <v>99.75</v>
      </c>
      <c r="Q270" s="8">
        <v>159.60000000000002</v>
      </c>
      <c r="R270" s="8">
        <v>79.799999999999983</v>
      </c>
      <c r="T270" s="9">
        <v>266</v>
      </c>
      <c r="U270" s="8">
        <v>39.9</v>
      </c>
      <c r="V270" s="8">
        <v>66.5</v>
      </c>
      <c r="W270" s="8">
        <v>106.4</v>
      </c>
      <c r="X270" s="8">
        <v>53.199999999999989</v>
      </c>
      <c r="Z270" s="9">
        <v>266</v>
      </c>
      <c r="AA270" s="8">
        <v>59.849999999999994</v>
      </c>
      <c r="AB270" s="8">
        <v>99.75</v>
      </c>
      <c r="AC270" s="8">
        <v>159.60000000000002</v>
      </c>
      <c r="AD270" s="8">
        <v>79.799999999999983</v>
      </c>
    </row>
    <row r="271" spans="8:30" x14ac:dyDescent="0.2">
      <c r="H271" s="6">
        <v>267</v>
      </c>
      <c r="I271" s="8">
        <v>40.049999999999997</v>
      </c>
      <c r="J271" s="8">
        <v>66.75</v>
      </c>
      <c r="K271" s="8">
        <v>106.80000000000001</v>
      </c>
      <c r="L271" s="8">
        <v>53.399999999999977</v>
      </c>
      <c r="M271" s="69"/>
      <c r="N271" s="8">
        <v>267</v>
      </c>
      <c r="O271" s="8">
        <v>60.074999999999996</v>
      </c>
      <c r="P271" s="8">
        <v>100.125</v>
      </c>
      <c r="Q271" s="8">
        <v>160.20000000000002</v>
      </c>
      <c r="R271" s="8">
        <v>80.099999999999966</v>
      </c>
      <c r="T271" s="9">
        <v>267</v>
      </c>
      <c r="U271" s="8">
        <v>40.049999999999997</v>
      </c>
      <c r="V271" s="8">
        <v>66.75</v>
      </c>
      <c r="W271" s="8">
        <v>106.80000000000001</v>
      </c>
      <c r="X271" s="8">
        <v>53.399999999999977</v>
      </c>
      <c r="Z271" s="9">
        <v>267</v>
      </c>
      <c r="AA271" s="8">
        <v>60.074999999999996</v>
      </c>
      <c r="AB271" s="8">
        <v>100.125</v>
      </c>
      <c r="AC271" s="8">
        <v>160.20000000000002</v>
      </c>
      <c r="AD271" s="8">
        <v>80.099999999999966</v>
      </c>
    </row>
    <row r="272" spans="8:30" x14ac:dyDescent="0.2">
      <c r="H272" s="6">
        <v>268</v>
      </c>
      <c r="I272" s="8">
        <v>40.199999999999996</v>
      </c>
      <c r="J272" s="8">
        <v>67</v>
      </c>
      <c r="K272" s="8">
        <v>107.2</v>
      </c>
      <c r="L272" s="8">
        <v>53.600000000000023</v>
      </c>
      <c r="M272" s="69"/>
      <c r="N272" s="8">
        <v>268</v>
      </c>
      <c r="O272" s="8">
        <v>60.3</v>
      </c>
      <c r="P272" s="8">
        <v>100.5</v>
      </c>
      <c r="Q272" s="8">
        <v>160.80000000000001</v>
      </c>
      <c r="R272" s="8">
        <v>80.400000000000034</v>
      </c>
      <c r="T272" s="9">
        <v>268</v>
      </c>
      <c r="U272" s="8">
        <v>40.199999999999996</v>
      </c>
      <c r="V272" s="8">
        <v>67</v>
      </c>
      <c r="W272" s="8">
        <v>107.2</v>
      </c>
      <c r="X272" s="8">
        <v>53.600000000000023</v>
      </c>
      <c r="Z272" s="9">
        <v>268</v>
      </c>
      <c r="AA272" s="8">
        <v>60.3</v>
      </c>
      <c r="AB272" s="8">
        <v>100.5</v>
      </c>
      <c r="AC272" s="8">
        <v>160.80000000000001</v>
      </c>
      <c r="AD272" s="8">
        <v>80.400000000000034</v>
      </c>
    </row>
    <row r="273" spans="8:30" x14ac:dyDescent="0.2">
      <c r="H273" s="6">
        <v>269</v>
      </c>
      <c r="I273" s="8">
        <v>40.35</v>
      </c>
      <c r="J273" s="8">
        <v>67.25</v>
      </c>
      <c r="K273" s="8">
        <v>107.60000000000001</v>
      </c>
      <c r="L273" s="8">
        <v>53.800000000000011</v>
      </c>
      <c r="M273" s="69"/>
      <c r="N273" s="8">
        <v>269</v>
      </c>
      <c r="O273" s="8">
        <v>60.525000000000006</v>
      </c>
      <c r="P273" s="8">
        <v>100.875</v>
      </c>
      <c r="Q273" s="8">
        <v>161.4</v>
      </c>
      <c r="R273" s="8">
        <v>80.700000000000017</v>
      </c>
      <c r="T273" s="9">
        <v>269</v>
      </c>
      <c r="U273" s="8">
        <v>40.35</v>
      </c>
      <c r="V273" s="8">
        <v>67.25</v>
      </c>
      <c r="W273" s="8">
        <v>107.60000000000001</v>
      </c>
      <c r="X273" s="8">
        <v>53.800000000000011</v>
      </c>
      <c r="Z273" s="9">
        <v>269</v>
      </c>
      <c r="AA273" s="8">
        <v>60.525000000000006</v>
      </c>
      <c r="AB273" s="8">
        <v>100.875</v>
      </c>
      <c r="AC273" s="8">
        <v>161.4</v>
      </c>
      <c r="AD273" s="8">
        <v>80.700000000000017</v>
      </c>
    </row>
    <row r="274" spans="8:30" x14ac:dyDescent="0.2">
      <c r="H274" s="6">
        <v>270</v>
      </c>
      <c r="I274" s="8">
        <v>40.5</v>
      </c>
      <c r="J274" s="8">
        <v>67.5</v>
      </c>
      <c r="K274" s="8">
        <v>108</v>
      </c>
      <c r="L274" s="8">
        <v>54</v>
      </c>
      <c r="M274" s="69"/>
      <c r="N274" s="8">
        <v>270</v>
      </c>
      <c r="O274" s="8">
        <v>60.75</v>
      </c>
      <c r="P274" s="8">
        <v>101.25</v>
      </c>
      <c r="Q274" s="8">
        <v>162</v>
      </c>
      <c r="R274" s="8">
        <v>81</v>
      </c>
      <c r="T274" s="9">
        <v>270</v>
      </c>
      <c r="U274" s="8">
        <v>40.5</v>
      </c>
      <c r="V274" s="8">
        <v>67.5</v>
      </c>
      <c r="W274" s="8">
        <v>108</v>
      </c>
      <c r="X274" s="8">
        <v>54</v>
      </c>
      <c r="Z274" s="9">
        <v>270</v>
      </c>
      <c r="AA274" s="8">
        <v>60.75</v>
      </c>
      <c r="AB274" s="8">
        <v>101.25</v>
      </c>
      <c r="AC274" s="8">
        <v>162</v>
      </c>
      <c r="AD274" s="8">
        <v>81</v>
      </c>
    </row>
    <row r="275" spans="8:30" x14ac:dyDescent="0.2">
      <c r="H275" s="6">
        <v>271</v>
      </c>
      <c r="I275" s="8">
        <v>40.65</v>
      </c>
      <c r="J275" s="8">
        <v>67.75</v>
      </c>
      <c r="K275" s="8">
        <v>108.4</v>
      </c>
      <c r="L275" s="8">
        <v>54.199999999999989</v>
      </c>
      <c r="M275" s="69"/>
      <c r="N275" s="8">
        <v>271</v>
      </c>
      <c r="O275" s="8">
        <v>60.974999999999994</v>
      </c>
      <c r="P275" s="8">
        <v>101.625</v>
      </c>
      <c r="Q275" s="8">
        <v>162.60000000000002</v>
      </c>
      <c r="R275" s="8">
        <v>81.299999999999983</v>
      </c>
      <c r="T275" s="9">
        <v>271</v>
      </c>
      <c r="U275" s="8">
        <v>40.65</v>
      </c>
      <c r="V275" s="8">
        <v>67.75</v>
      </c>
      <c r="W275" s="8">
        <v>108.4</v>
      </c>
      <c r="X275" s="8">
        <v>54.199999999999989</v>
      </c>
      <c r="Z275" s="9">
        <v>271</v>
      </c>
      <c r="AA275" s="8">
        <v>60.974999999999994</v>
      </c>
      <c r="AB275" s="8">
        <v>101.625</v>
      </c>
      <c r="AC275" s="8">
        <v>162.60000000000002</v>
      </c>
      <c r="AD275" s="8">
        <v>81.299999999999983</v>
      </c>
    </row>
    <row r="276" spans="8:30" x14ac:dyDescent="0.2">
      <c r="H276" s="6">
        <v>272</v>
      </c>
      <c r="I276" s="8">
        <v>40.799999999999997</v>
      </c>
      <c r="J276" s="8">
        <v>68</v>
      </c>
      <c r="K276" s="8">
        <v>108.80000000000001</v>
      </c>
      <c r="L276" s="8">
        <v>54.399999999999977</v>
      </c>
      <c r="M276" s="69"/>
      <c r="N276" s="8">
        <v>272</v>
      </c>
      <c r="O276" s="8">
        <v>61.199999999999996</v>
      </c>
      <c r="P276" s="8">
        <v>102</v>
      </c>
      <c r="Q276" s="8">
        <v>163.20000000000002</v>
      </c>
      <c r="R276" s="8">
        <v>81.599999999999966</v>
      </c>
      <c r="T276" s="9">
        <v>272</v>
      </c>
      <c r="U276" s="8">
        <v>40.799999999999997</v>
      </c>
      <c r="V276" s="8">
        <v>68</v>
      </c>
      <c r="W276" s="8">
        <v>108.80000000000001</v>
      </c>
      <c r="X276" s="8">
        <v>54.399999999999977</v>
      </c>
      <c r="Z276" s="9">
        <v>272</v>
      </c>
      <c r="AA276" s="8">
        <v>61.199999999999996</v>
      </c>
      <c r="AB276" s="8">
        <v>102</v>
      </c>
      <c r="AC276" s="8">
        <v>163.20000000000002</v>
      </c>
      <c r="AD276" s="8">
        <v>81.599999999999966</v>
      </c>
    </row>
    <row r="277" spans="8:30" x14ac:dyDescent="0.2">
      <c r="H277" s="6">
        <v>273</v>
      </c>
      <c r="I277" s="8">
        <v>40.949999999999996</v>
      </c>
      <c r="J277" s="8">
        <v>68.25</v>
      </c>
      <c r="K277" s="8">
        <v>109.2</v>
      </c>
      <c r="L277" s="8">
        <v>54.600000000000023</v>
      </c>
      <c r="M277" s="69"/>
      <c r="N277" s="8">
        <v>273</v>
      </c>
      <c r="O277" s="8">
        <v>61.424999999999997</v>
      </c>
      <c r="P277" s="8">
        <v>102.375</v>
      </c>
      <c r="Q277" s="8">
        <v>163.80000000000001</v>
      </c>
      <c r="R277" s="8">
        <v>81.900000000000034</v>
      </c>
      <c r="T277" s="9">
        <v>273</v>
      </c>
      <c r="U277" s="8">
        <v>40.949999999999996</v>
      </c>
      <c r="V277" s="8">
        <v>68.25</v>
      </c>
      <c r="W277" s="8">
        <v>109.2</v>
      </c>
      <c r="X277" s="8">
        <v>54.600000000000023</v>
      </c>
      <c r="Z277" s="9">
        <v>273</v>
      </c>
      <c r="AA277" s="8">
        <v>61.424999999999997</v>
      </c>
      <c r="AB277" s="8">
        <v>102.375</v>
      </c>
      <c r="AC277" s="8">
        <v>163.80000000000001</v>
      </c>
      <c r="AD277" s="8">
        <v>81.900000000000034</v>
      </c>
    </row>
    <row r="278" spans="8:30" x14ac:dyDescent="0.2">
      <c r="H278" s="6">
        <v>274</v>
      </c>
      <c r="I278" s="8">
        <v>41.1</v>
      </c>
      <c r="J278" s="8">
        <v>68.5</v>
      </c>
      <c r="K278" s="8">
        <v>109.60000000000001</v>
      </c>
      <c r="L278" s="8">
        <v>54.800000000000011</v>
      </c>
      <c r="M278" s="69"/>
      <c r="N278" s="8">
        <v>274</v>
      </c>
      <c r="O278" s="8">
        <v>61.650000000000006</v>
      </c>
      <c r="P278" s="8">
        <v>102.75</v>
      </c>
      <c r="Q278" s="8">
        <v>164.4</v>
      </c>
      <c r="R278" s="8">
        <v>82.200000000000017</v>
      </c>
      <c r="T278" s="9">
        <v>274</v>
      </c>
      <c r="U278" s="8">
        <v>41.1</v>
      </c>
      <c r="V278" s="8">
        <v>68.5</v>
      </c>
      <c r="W278" s="8">
        <v>109.60000000000001</v>
      </c>
      <c r="X278" s="8">
        <v>54.800000000000011</v>
      </c>
      <c r="Z278" s="9">
        <v>274</v>
      </c>
      <c r="AA278" s="8">
        <v>61.650000000000006</v>
      </c>
      <c r="AB278" s="8">
        <v>102.75</v>
      </c>
      <c r="AC278" s="8">
        <v>164.4</v>
      </c>
      <c r="AD278" s="8">
        <v>82.200000000000017</v>
      </c>
    </row>
    <row r="279" spans="8:30" x14ac:dyDescent="0.2">
      <c r="H279" s="6">
        <v>275</v>
      </c>
      <c r="I279" s="8">
        <v>41.25</v>
      </c>
      <c r="J279" s="8">
        <v>68.75</v>
      </c>
      <c r="K279" s="8">
        <v>110</v>
      </c>
      <c r="L279" s="8">
        <v>55</v>
      </c>
      <c r="M279" s="69"/>
      <c r="N279" s="8">
        <v>275</v>
      </c>
      <c r="O279" s="8">
        <v>61.875</v>
      </c>
      <c r="P279" s="8">
        <v>103.125</v>
      </c>
      <c r="Q279" s="8">
        <v>165</v>
      </c>
      <c r="R279" s="8">
        <v>82.5</v>
      </c>
      <c r="T279" s="9">
        <v>275</v>
      </c>
      <c r="U279" s="8">
        <v>41.25</v>
      </c>
      <c r="V279" s="8">
        <v>68.75</v>
      </c>
      <c r="W279" s="8">
        <v>110</v>
      </c>
      <c r="X279" s="8">
        <v>55</v>
      </c>
      <c r="Z279" s="9">
        <v>275</v>
      </c>
      <c r="AA279" s="8">
        <v>61.875</v>
      </c>
      <c r="AB279" s="8">
        <v>103.125</v>
      </c>
      <c r="AC279" s="8">
        <v>165</v>
      </c>
      <c r="AD279" s="8">
        <v>82.5</v>
      </c>
    </row>
    <row r="280" spans="8:30" x14ac:dyDescent="0.2">
      <c r="H280" s="6">
        <v>276</v>
      </c>
      <c r="I280" s="8">
        <v>41.4</v>
      </c>
      <c r="J280" s="8">
        <v>69</v>
      </c>
      <c r="K280" s="8">
        <v>110.4</v>
      </c>
      <c r="L280" s="8">
        <v>55.199999999999989</v>
      </c>
      <c r="M280" s="69"/>
      <c r="N280" s="8">
        <v>276</v>
      </c>
      <c r="O280" s="8">
        <v>62.099999999999994</v>
      </c>
      <c r="P280" s="8">
        <v>103.5</v>
      </c>
      <c r="Q280" s="8">
        <v>165.60000000000002</v>
      </c>
      <c r="R280" s="8">
        <v>82.799999999999983</v>
      </c>
      <c r="T280" s="9">
        <v>276</v>
      </c>
      <c r="U280" s="8">
        <v>41.4</v>
      </c>
      <c r="V280" s="8">
        <v>69</v>
      </c>
      <c r="W280" s="8">
        <v>110.4</v>
      </c>
      <c r="X280" s="8">
        <v>55.199999999999989</v>
      </c>
      <c r="Z280" s="9">
        <v>276</v>
      </c>
      <c r="AA280" s="8">
        <v>62.099999999999994</v>
      </c>
      <c r="AB280" s="8">
        <v>103.5</v>
      </c>
      <c r="AC280" s="8">
        <v>165.60000000000002</v>
      </c>
      <c r="AD280" s="8">
        <v>82.799999999999983</v>
      </c>
    </row>
    <row r="281" spans="8:30" x14ac:dyDescent="0.2">
      <c r="H281" s="6">
        <v>277</v>
      </c>
      <c r="I281" s="8">
        <v>41.55</v>
      </c>
      <c r="J281" s="8">
        <v>69.25</v>
      </c>
      <c r="K281" s="8">
        <v>110.80000000000001</v>
      </c>
      <c r="L281" s="8">
        <v>55.399999999999977</v>
      </c>
      <c r="M281" s="69"/>
      <c r="N281" s="8">
        <v>277</v>
      </c>
      <c r="O281" s="8">
        <v>62.324999999999996</v>
      </c>
      <c r="P281" s="8">
        <v>103.875</v>
      </c>
      <c r="Q281" s="8">
        <v>166.20000000000002</v>
      </c>
      <c r="R281" s="8">
        <v>83.099999999999966</v>
      </c>
      <c r="T281" s="9">
        <v>277</v>
      </c>
      <c r="U281" s="8">
        <v>41.55</v>
      </c>
      <c r="V281" s="8">
        <v>69.25</v>
      </c>
      <c r="W281" s="8">
        <v>110.80000000000001</v>
      </c>
      <c r="X281" s="8">
        <v>55.399999999999977</v>
      </c>
      <c r="Z281" s="9">
        <v>277</v>
      </c>
      <c r="AA281" s="8">
        <v>62.324999999999996</v>
      </c>
      <c r="AB281" s="8">
        <v>103.875</v>
      </c>
      <c r="AC281" s="8">
        <v>166.20000000000002</v>
      </c>
      <c r="AD281" s="8">
        <v>83.099999999999966</v>
      </c>
    </row>
    <row r="282" spans="8:30" x14ac:dyDescent="0.2">
      <c r="H282" s="6">
        <v>278</v>
      </c>
      <c r="I282" s="8">
        <v>41.699999999999996</v>
      </c>
      <c r="J282" s="8">
        <v>69.5</v>
      </c>
      <c r="K282" s="8">
        <v>111.2</v>
      </c>
      <c r="L282" s="8">
        <v>55.600000000000023</v>
      </c>
      <c r="M282" s="69"/>
      <c r="N282" s="8">
        <v>278</v>
      </c>
      <c r="O282" s="8">
        <v>62.55</v>
      </c>
      <c r="P282" s="8">
        <v>104.25</v>
      </c>
      <c r="Q282" s="8">
        <v>166.8</v>
      </c>
      <c r="R282" s="8">
        <v>83.400000000000034</v>
      </c>
      <c r="T282" s="9">
        <v>278</v>
      </c>
      <c r="U282" s="8">
        <v>41.699999999999996</v>
      </c>
      <c r="V282" s="8">
        <v>69.5</v>
      </c>
      <c r="W282" s="8">
        <v>111.2</v>
      </c>
      <c r="X282" s="8">
        <v>55.600000000000023</v>
      </c>
      <c r="Z282" s="9">
        <v>278</v>
      </c>
      <c r="AA282" s="8">
        <v>62.55</v>
      </c>
      <c r="AB282" s="8">
        <v>104.25</v>
      </c>
      <c r="AC282" s="8">
        <v>166.8</v>
      </c>
      <c r="AD282" s="8">
        <v>83.400000000000034</v>
      </c>
    </row>
    <row r="283" spans="8:30" x14ac:dyDescent="0.2">
      <c r="H283" s="6">
        <v>279</v>
      </c>
      <c r="I283" s="8">
        <v>41.85</v>
      </c>
      <c r="J283" s="8">
        <v>69.75</v>
      </c>
      <c r="K283" s="8">
        <v>111.60000000000001</v>
      </c>
      <c r="L283" s="8">
        <v>55.800000000000011</v>
      </c>
      <c r="M283" s="69"/>
      <c r="N283" s="8">
        <v>279</v>
      </c>
      <c r="O283" s="8">
        <v>62.775000000000006</v>
      </c>
      <c r="P283" s="8">
        <v>104.625</v>
      </c>
      <c r="Q283" s="8">
        <v>167.4</v>
      </c>
      <c r="R283" s="8">
        <v>83.700000000000017</v>
      </c>
      <c r="T283" s="9">
        <v>279</v>
      </c>
      <c r="U283" s="8">
        <v>41.85</v>
      </c>
      <c r="V283" s="8">
        <v>69.75</v>
      </c>
      <c r="W283" s="8">
        <v>111.60000000000001</v>
      </c>
      <c r="X283" s="8">
        <v>55.800000000000011</v>
      </c>
      <c r="Z283" s="9">
        <v>279</v>
      </c>
      <c r="AA283" s="8">
        <v>62.775000000000006</v>
      </c>
      <c r="AB283" s="8">
        <v>104.625</v>
      </c>
      <c r="AC283" s="8">
        <v>167.4</v>
      </c>
      <c r="AD283" s="8">
        <v>83.700000000000017</v>
      </c>
    </row>
    <row r="284" spans="8:30" x14ac:dyDescent="0.2">
      <c r="H284" s="6">
        <v>280</v>
      </c>
      <c r="I284" s="8">
        <v>42</v>
      </c>
      <c r="J284" s="8">
        <v>70</v>
      </c>
      <c r="K284" s="8">
        <v>112</v>
      </c>
      <c r="L284" s="8">
        <v>56</v>
      </c>
      <c r="M284" s="69"/>
      <c r="N284" s="8">
        <v>280</v>
      </c>
      <c r="O284" s="8">
        <v>63</v>
      </c>
      <c r="P284" s="8">
        <v>105</v>
      </c>
      <c r="Q284" s="8">
        <v>168</v>
      </c>
      <c r="R284" s="8">
        <v>84</v>
      </c>
      <c r="T284" s="9">
        <v>280</v>
      </c>
      <c r="U284" s="8">
        <v>42</v>
      </c>
      <c r="V284" s="8">
        <v>70</v>
      </c>
      <c r="W284" s="8">
        <v>112</v>
      </c>
      <c r="X284" s="8">
        <v>56</v>
      </c>
      <c r="Z284" s="9">
        <v>280</v>
      </c>
      <c r="AA284" s="8">
        <v>63</v>
      </c>
      <c r="AB284" s="8">
        <v>105</v>
      </c>
      <c r="AC284" s="8">
        <v>168</v>
      </c>
      <c r="AD284" s="8">
        <v>84</v>
      </c>
    </row>
    <row r="285" spans="8:30" x14ac:dyDescent="0.2">
      <c r="H285" s="6">
        <v>281</v>
      </c>
      <c r="I285" s="8">
        <v>42.15</v>
      </c>
      <c r="J285" s="8">
        <v>70.25</v>
      </c>
      <c r="K285" s="8">
        <v>112.4</v>
      </c>
      <c r="L285" s="8">
        <v>56.199999999999989</v>
      </c>
      <c r="M285" s="69"/>
      <c r="N285" s="8">
        <v>281</v>
      </c>
      <c r="O285" s="8">
        <v>63.224999999999994</v>
      </c>
      <c r="P285" s="8">
        <v>105.375</v>
      </c>
      <c r="Q285" s="8">
        <v>168.60000000000002</v>
      </c>
      <c r="R285" s="8">
        <v>84.299999999999983</v>
      </c>
      <c r="T285" s="9">
        <v>281</v>
      </c>
      <c r="U285" s="8">
        <v>42.15</v>
      </c>
      <c r="V285" s="8">
        <v>70.25</v>
      </c>
      <c r="W285" s="8">
        <v>112.4</v>
      </c>
      <c r="X285" s="8">
        <v>56.199999999999989</v>
      </c>
      <c r="Z285" s="9">
        <v>281</v>
      </c>
      <c r="AA285" s="8">
        <v>63.224999999999994</v>
      </c>
      <c r="AB285" s="8">
        <v>105.375</v>
      </c>
      <c r="AC285" s="8">
        <v>168.60000000000002</v>
      </c>
      <c r="AD285" s="8">
        <v>84.299999999999983</v>
      </c>
    </row>
    <row r="286" spans="8:30" x14ac:dyDescent="0.2">
      <c r="H286" s="6">
        <v>282</v>
      </c>
      <c r="I286" s="8">
        <v>42.3</v>
      </c>
      <c r="J286" s="8">
        <v>70.5</v>
      </c>
      <c r="K286" s="8">
        <v>112.80000000000001</v>
      </c>
      <c r="L286" s="8">
        <v>56.399999999999977</v>
      </c>
      <c r="M286" s="69"/>
      <c r="N286" s="8">
        <v>282</v>
      </c>
      <c r="O286" s="8">
        <v>63.449999999999996</v>
      </c>
      <c r="P286" s="8">
        <v>105.75</v>
      </c>
      <c r="Q286" s="8">
        <v>169.20000000000002</v>
      </c>
      <c r="R286" s="8">
        <v>84.599999999999966</v>
      </c>
      <c r="T286" s="9">
        <v>282</v>
      </c>
      <c r="U286" s="8">
        <v>42.3</v>
      </c>
      <c r="V286" s="8">
        <v>70.5</v>
      </c>
      <c r="W286" s="8">
        <v>112.80000000000001</v>
      </c>
      <c r="X286" s="8">
        <v>56.399999999999977</v>
      </c>
      <c r="Z286" s="9">
        <v>282</v>
      </c>
      <c r="AA286" s="8">
        <v>63.449999999999996</v>
      </c>
      <c r="AB286" s="8">
        <v>105.75</v>
      </c>
      <c r="AC286" s="8">
        <v>169.20000000000002</v>
      </c>
      <c r="AD286" s="8">
        <v>84.599999999999966</v>
      </c>
    </row>
    <row r="287" spans="8:30" x14ac:dyDescent="0.2">
      <c r="H287" s="6">
        <v>283</v>
      </c>
      <c r="I287" s="8">
        <v>42.449999999999996</v>
      </c>
      <c r="J287" s="8">
        <v>70.75</v>
      </c>
      <c r="K287" s="8">
        <v>113.2</v>
      </c>
      <c r="L287" s="8">
        <v>56.600000000000023</v>
      </c>
      <c r="M287" s="69"/>
      <c r="N287" s="8">
        <v>283</v>
      </c>
      <c r="O287" s="8">
        <v>63.674999999999997</v>
      </c>
      <c r="P287" s="8">
        <v>106.125</v>
      </c>
      <c r="Q287" s="8">
        <v>169.8</v>
      </c>
      <c r="R287" s="8">
        <v>84.900000000000034</v>
      </c>
      <c r="T287" s="9">
        <v>283</v>
      </c>
      <c r="U287" s="8">
        <v>42.449999999999996</v>
      </c>
      <c r="V287" s="8">
        <v>70.75</v>
      </c>
      <c r="W287" s="8">
        <v>113.2</v>
      </c>
      <c r="X287" s="8">
        <v>56.600000000000023</v>
      </c>
      <c r="Z287" s="9">
        <v>283</v>
      </c>
      <c r="AA287" s="8">
        <v>63.674999999999997</v>
      </c>
      <c r="AB287" s="8">
        <v>106.125</v>
      </c>
      <c r="AC287" s="8">
        <v>169.8</v>
      </c>
      <c r="AD287" s="8">
        <v>84.900000000000034</v>
      </c>
    </row>
    <row r="288" spans="8:30" x14ac:dyDescent="0.2">
      <c r="H288" s="6">
        <v>284</v>
      </c>
      <c r="I288" s="8">
        <v>42.6</v>
      </c>
      <c r="J288" s="8">
        <v>71</v>
      </c>
      <c r="K288" s="8">
        <v>113.60000000000001</v>
      </c>
      <c r="L288" s="8">
        <v>56.800000000000011</v>
      </c>
      <c r="M288" s="69"/>
      <c r="N288" s="8">
        <v>284</v>
      </c>
      <c r="O288" s="8">
        <v>63.900000000000006</v>
      </c>
      <c r="P288" s="8">
        <v>106.5</v>
      </c>
      <c r="Q288" s="8">
        <v>170.4</v>
      </c>
      <c r="R288" s="8">
        <v>85.200000000000017</v>
      </c>
      <c r="T288" s="9">
        <v>284</v>
      </c>
      <c r="U288" s="8">
        <v>42.6</v>
      </c>
      <c r="V288" s="8">
        <v>71</v>
      </c>
      <c r="W288" s="8">
        <v>113.60000000000001</v>
      </c>
      <c r="X288" s="8">
        <v>56.800000000000011</v>
      </c>
      <c r="Z288" s="9">
        <v>284</v>
      </c>
      <c r="AA288" s="8">
        <v>63.900000000000006</v>
      </c>
      <c r="AB288" s="8">
        <v>106.5</v>
      </c>
      <c r="AC288" s="8">
        <v>170.4</v>
      </c>
      <c r="AD288" s="8">
        <v>85.200000000000017</v>
      </c>
    </row>
    <row r="289" spans="8:30" x14ac:dyDescent="0.2">
      <c r="H289" s="6">
        <v>285</v>
      </c>
      <c r="I289" s="8">
        <v>42.75</v>
      </c>
      <c r="J289" s="8">
        <v>71.25</v>
      </c>
      <c r="K289" s="8">
        <v>114</v>
      </c>
      <c r="L289" s="8">
        <v>57</v>
      </c>
      <c r="M289" s="69"/>
      <c r="N289" s="8">
        <v>285</v>
      </c>
      <c r="O289" s="8">
        <v>64.125</v>
      </c>
      <c r="P289" s="8">
        <v>106.875</v>
      </c>
      <c r="Q289" s="8">
        <v>171</v>
      </c>
      <c r="R289" s="8">
        <v>85.5</v>
      </c>
      <c r="T289" s="9">
        <v>285</v>
      </c>
      <c r="U289" s="8">
        <v>42.75</v>
      </c>
      <c r="V289" s="8">
        <v>71.25</v>
      </c>
      <c r="W289" s="8">
        <v>114</v>
      </c>
      <c r="X289" s="8">
        <v>57</v>
      </c>
      <c r="Z289" s="9">
        <v>285</v>
      </c>
      <c r="AA289" s="8">
        <v>64.125</v>
      </c>
      <c r="AB289" s="8">
        <v>106.875</v>
      </c>
      <c r="AC289" s="8">
        <v>171</v>
      </c>
      <c r="AD289" s="8">
        <v>85.5</v>
      </c>
    </row>
    <row r="290" spans="8:30" x14ac:dyDescent="0.2">
      <c r="H290" s="6">
        <v>286</v>
      </c>
      <c r="I290" s="8">
        <v>42.9</v>
      </c>
      <c r="J290" s="8">
        <v>71.5</v>
      </c>
      <c r="K290" s="8">
        <v>114.4</v>
      </c>
      <c r="L290" s="8">
        <v>57.199999999999989</v>
      </c>
      <c r="M290" s="69"/>
      <c r="N290" s="8">
        <v>286</v>
      </c>
      <c r="O290" s="8">
        <v>64.349999999999994</v>
      </c>
      <c r="P290" s="8">
        <v>107.25</v>
      </c>
      <c r="Q290" s="8">
        <v>171.60000000000002</v>
      </c>
      <c r="R290" s="8">
        <v>85.799999999999983</v>
      </c>
      <c r="T290" s="9">
        <v>286</v>
      </c>
      <c r="U290" s="8">
        <v>42.9</v>
      </c>
      <c r="V290" s="8">
        <v>71.5</v>
      </c>
      <c r="W290" s="8">
        <v>114.4</v>
      </c>
      <c r="X290" s="8">
        <v>57.199999999999989</v>
      </c>
      <c r="Z290" s="9">
        <v>286</v>
      </c>
      <c r="AA290" s="8">
        <v>64.349999999999994</v>
      </c>
      <c r="AB290" s="8">
        <v>107.25</v>
      </c>
      <c r="AC290" s="8">
        <v>171.60000000000002</v>
      </c>
      <c r="AD290" s="8">
        <v>85.799999999999983</v>
      </c>
    </row>
    <row r="291" spans="8:30" x14ac:dyDescent="0.2">
      <c r="H291" s="6">
        <v>287</v>
      </c>
      <c r="I291" s="8">
        <v>43.05</v>
      </c>
      <c r="J291" s="8">
        <v>71.75</v>
      </c>
      <c r="K291" s="8">
        <v>114.80000000000001</v>
      </c>
      <c r="L291" s="8">
        <v>57.399999999999977</v>
      </c>
      <c r="M291" s="69"/>
      <c r="N291" s="8">
        <v>287</v>
      </c>
      <c r="O291" s="8">
        <v>64.574999999999989</v>
      </c>
      <c r="P291" s="8">
        <v>107.625</v>
      </c>
      <c r="Q291" s="8">
        <v>172.20000000000002</v>
      </c>
      <c r="R291" s="8">
        <v>86.099999999999966</v>
      </c>
      <c r="T291" s="9">
        <v>287</v>
      </c>
      <c r="U291" s="8">
        <v>43.05</v>
      </c>
      <c r="V291" s="8">
        <v>71.75</v>
      </c>
      <c r="W291" s="8">
        <v>114.80000000000001</v>
      </c>
      <c r="X291" s="8">
        <v>57.399999999999977</v>
      </c>
      <c r="Z291" s="9">
        <v>287</v>
      </c>
      <c r="AA291" s="8">
        <v>64.574999999999989</v>
      </c>
      <c r="AB291" s="8">
        <v>107.625</v>
      </c>
      <c r="AC291" s="8">
        <v>172.20000000000002</v>
      </c>
      <c r="AD291" s="8">
        <v>86.099999999999966</v>
      </c>
    </row>
    <row r="292" spans="8:30" x14ac:dyDescent="0.2">
      <c r="H292" s="6">
        <v>288</v>
      </c>
      <c r="I292" s="8">
        <v>43.199999999999996</v>
      </c>
      <c r="J292" s="8">
        <v>72</v>
      </c>
      <c r="K292" s="8">
        <v>115.2</v>
      </c>
      <c r="L292" s="8">
        <v>57.600000000000023</v>
      </c>
      <c r="M292" s="69"/>
      <c r="N292" s="8">
        <v>288</v>
      </c>
      <c r="O292" s="8">
        <v>64.8</v>
      </c>
      <c r="P292" s="8">
        <v>108</v>
      </c>
      <c r="Q292" s="8">
        <v>172.8</v>
      </c>
      <c r="R292" s="8">
        <v>86.400000000000034</v>
      </c>
      <c r="T292" s="9">
        <v>288</v>
      </c>
      <c r="U292" s="8">
        <v>43.199999999999996</v>
      </c>
      <c r="V292" s="8">
        <v>72</v>
      </c>
      <c r="W292" s="8">
        <v>115.2</v>
      </c>
      <c r="X292" s="8">
        <v>57.600000000000023</v>
      </c>
      <c r="Z292" s="9">
        <v>288</v>
      </c>
      <c r="AA292" s="8">
        <v>64.8</v>
      </c>
      <c r="AB292" s="8">
        <v>108</v>
      </c>
      <c r="AC292" s="8">
        <v>172.8</v>
      </c>
      <c r="AD292" s="8">
        <v>86.400000000000034</v>
      </c>
    </row>
    <row r="293" spans="8:30" x14ac:dyDescent="0.2">
      <c r="H293" s="6">
        <v>289</v>
      </c>
      <c r="I293" s="8">
        <v>43.35</v>
      </c>
      <c r="J293" s="8">
        <v>72.25</v>
      </c>
      <c r="K293" s="8">
        <v>115.60000000000001</v>
      </c>
      <c r="L293" s="8">
        <v>57.800000000000011</v>
      </c>
      <c r="M293" s="69"/>
      <c r="N293" s="8">
        <v>289</v>
      </c>
      <c r="O293" s="8">
        <v>65.025000000000006</v>
      </c>
      <c r="P293" s="8">
        <v>108.375</v>
      </c>
      <c r="Q293" s="8">
        <v>173.4</v>
      </c>
      <c r="R293" s="8">
        <v>86.700000000000017</v>
      </c>
      <c r="T293" s="9">
        <v>289</v>
      </c>
      <c r="U293" s="8">
        <v>43.35</v>
      </c>
      <c r="V293" s="8">
        <v>72.25</v>
      </c>
      <c r="W293" s="8">
        <v>115.60000000000001</v>
      </c>
      <c r="X293" s="8">
        <v>57.800000000000011</v>
      </c>
      <c r="Z293" s="9">
        <v>289</v>
      </c>
      <c r="AA293" s="8">
        <v>65.025000000000006</v>
      </c>
      <c r="AB293" s="8">
        <v>108.375</v>
      </c>
      <c r="AC293" s="8">
        <v>173.4</v>
      </c>
      <c r="AD293" s="8">
        <v>86.700000000000017</v>
      </c>
    </row>
    <row r="294" spans="8:30" x14ac:dyDescent="0.2">
      <c r="H294" s="6">
        <v>290</v>
      </c>
      <c r="I294" s="8">
        <v>43.5</v>
      </c>
      <c r="J294" s="8">
        <v>72.5</v>
      </c>
      <c r="K294" s="8">
        <v>116</v>
      </c>
      <c r="L294" s="8">
        <v>58</v>
      </c>
      <c r="M294" s="69"/>
      <c r="N294" s="8">
        <v>290</v>
      </c>
      <c r="O294" s="8">
        <v>65.25</v>
      </c>
      <c r="P294" s="8">
        <v>108.75</v>
      </c>
      <c r="Q294" s="8">
        <v>174</v>
      </c>
      <c r="R294" s="8">
        <v>87</v>
      </c>
      <c r="T294" s="9">
        <v>290</v>
      </c>
      <c r="U294" s="8">
        <v>43.5</v>
      </c>
      <c r="V294" s="8">
        <v>72.5</v>
      </c>
      <c r="W294" s="8">
        <v>116</v>
      </c>
      <c r="X294" s="8">
        <v>58</v>
      </c>
      <c r="Z294" s="9">
        <v>290</v>
      </c>
      <c r="AA294" s="8">
        <v>65.25</v>
      </c>
      <c r="AB294" s="8">
        <v>108.75</v>
      </c>
      <c r="AC294" s="8">
        <v>174</v>
      </c>
      <c r="AD294" s="8">
        <v>87</v>
      </c>
    </row>
    <row r="295" spans="8:30" x14ac:dyDescent="0.2">
      <c r="H295" s="6">
        <v>291</v>
      </c>
      <c r="I295" s="8">
        <v>43.65</v>
      </c>
      <c r="J295" s="8">
        <v>72.75</v>
      </c>
      <c r="K295" s="8">
        <v>116.4</v>
      </c>
      <c r="L295" s="8">
        <v>58.199999999999989</v>
      </c>
      <c r="M295" s="69"/>
      <c r="N295" s="8">
        <v>291</v>
      </c>
      <c r="O295" s="8">
        <v>65.474999999999994</v>
      </c>
      <c r="P295" s="8">
        <v>109.125</v>
      </c>
      <c r="Q295" s="8">
        <v>174.60000000000002</v>
      </c>
      <c r="R295" s="8">
        <v>87.299999999999983</v>
      </c>
      <c r="T295" s="9">
        <v>291</v>
      </c>
      <c r="U295" s="8">
        <v>43.65</v>
      </c>
      <c r="V295" s="8">
        <v>72.75</v>
      </c>
      <c r="W295" s="8">
        <v>116.4</v>
      </c>
      <c r="X295" s="8">
        <v>58.199999999999989</v>
      </c>
      <c r="Z295" s="9">
        <v>291</v>
      </c>
      <c r="AA295" s="8">
        <v>65.474999999999994</v>
      </c>
      <c r="AB295" s="8">
        <v>109.125</v>
      </c>
      <c r="AC295" s="8">
        <v>174.60000000000002</v>
      </c>
      <c r="AD295" s="8">
        <v>87.299999999999983</v>
      </c>
    </row>
    <row r="296" spans="8:30" x14ac:dyDescent="0.2">
      <c r="H296" s="6">
        <v>292</v>
      </c>
      <c r="I296" s="8">
        <v>43.8</v>
      </c>
      <c r="J296" s="8">
        <v>73</v>
      </c>
      <c r="K296" s="8">
        <v>116.80000000000001</v>
      </c>
      <c r="L296" s="8">
        <v>58.399999999999977</v>
      </c>
      <c r="M296" s="69"/>
      <c r="N296" s="8">
        <v>292</v>
      </c>
      <c r="O296" s="8">
        <v>65.699999999999989</v>
      </c>
      <c r="P296" s="8">
        <v>109.5</v>
      </c>
      <c r="Q296" s="8">
        <v>175.20000000000002</v>
      </c>
      <c r="R296" s="8">
        <v>87.599999999999966</v>
      </c>
      <c r="T296" s="9">
        <v>292</v>
      </c>
      <c r="U296" s="8">
        <v>43.8</v>
      </c>
      <c r="V296" s="8">
        <v>73</v>
      </c>
      <c r="W296" s="8">
        <v>116.80000000000001</v>
      </c>
      <c r="X296" s="8">
        <v>58.399999999999977</v>
      </c>
      <c r="Z296" s="9">
        <v>292</v>
      </c>
      <c r="AA296" s="8">
        <v>65.699999999999989</v>
      </c>
      <c r="AB296" s="8">
        <v>109.5</v>
      </c>
      <c r="AC296" s="8">
        <v>175.20000000000002</v>
      </c>
      <c r="AD296" s="8">
        <v>87.599999999999966</v>
      </c>
    </row>
    <row r="297" spans="8:30" x14ac:dyDescent="0.2">
      <c r="H297" s="6">
        <v>293</v>
      </c>
      <c r="I297" s="8">
        <v>43.949999999999996</v>
      </c>
      <c r="J297" s="8">
        <v>73.25</v>
      </c>
      <c r="K297" s="8">
        <v>117.2</v>
      </c>
      <c r="L297" s="8">
        <v>58.600000000000023</v>
      </c>
      <c r="M297" s="69"/>
      <c r="N297" s="8">
        <v>293</v>
      </c>
      <c r="O297" s="8">
        <v>65.924999999999997</v>
      </c>
      <c r="P297" s="8">
        <v>109.875</v>
      </c>
      <c r="Q297" s="8">
        <v>175.8</v>
      </c>
      <c r="R297" s="8">
        <v>87.900000000000034</v>
      </c>
      <c r="T297" s="9">
        <v>293</v>
      </c>
      <c r="U297" s="8">
        <v>43.949999999999996</v>
      </c>
      <c r="V297" s="8">
        <v>73.25</v>
      </c>
      <c r="W297" s="8">
        <v>117.2</v>
      </c>
      <c r="X297" s="8">
        <v>58.600000000000023</v>
      </c>
      <c r="Z297" s="9">
        <v>293</v>
      </c>
      <c r="AA297" s="8">
        <v>65.924999999999997</v>
      </c>
      <c r="AB297" s="8">
        <v>109.875</v>
      </c>
      <c r="AC297" s="8">
        <v>175.8</v>
      </c>
      <c r="AD297" s="8">
        <v>87.900000000000034</v>
      </c>
    </row>
    <row r="298" spans="8:30" x14ac:dyDescent="0.2">
      <c r="H298" s="6">
        <v>294</v>
      </c>
      <c r="I298" s="8">
        <v>44.1</v>
      </c>
      <c r="J298" s="8">
        <v>73.5</v>
      </c>
      <c r="K298" s="8">
        <v>117.60000000000001</v>
      </c>
      <c r="L298" s="8">
        <v>58.800000000000011</v>
      </c>
      <c r="M298" s="69"/>
      <c r="N298" s="8">
        <v>294</v>
      </c>
      <c r="O298" s="8">
        <v>66.150000000000006</v>
      </c>
      <c r="P298" s="8">
        <v>110.25</v>
      </c>
      <c r="Q298" s="8">
        <v>176.4</v>
      </c>
      <c r="R298" s="8">
        <v>88.200000000000017</v>
      </c>
      <c r="T298" s="9">
        <v>294</v>
      </c>
      <c r="U298" s="8">
        <v>44.1</v>
      </c>
      <c r="V298" s="8">
        <v>73.5</v>
      </c>
      <c r="W298" s="8">
        <v>117.60000000000001</v>
      </c>
      <c r="X298" s="8">
        <v>58.800000000000011</v>
      </c>
      <c r="Z298" s="9">
        <v>294</v>
      </c>
      <c r="AA298" s="8">
        <v>66.150000000000006</v>
      </c>
      <c r="AB298" s="8">
        <v>110.25</v>
      </c>
      <c r="AC298" s="8">
        <v>176.4</v>
      </c>
      <c r="AD298" s="8">
        <v>88.200000000000017</v>
      </c>
    </row>
    <row r="299" spans="8:30" x14ac:dyDescent="0.2">
      <c r="H299" s="6">
        <v>295</v>
      </c>
      <c r="I299" s="8">
        <v>44.25</v>
      </c>
      <c r="J299" s="8">
        <v>73.75</v>
      </c>
      <c r="K299" s="8">
        <v>118</v>
      </c>
      <c r="L299" s="8">
        <v>59</v>
      </c>
      <c r="M299" s="69"/>
      <c r="N299" s="8">
        <v>295</v>
      </c>
      <c r="O299" s="8">
        <v>66.375</v>
      </c>
      <c r="P299" s="8">
        <v>110.625</v>
      </c>
      <c r="Q299" s="8">
        <v>177</v>
      </c>
      <c r="R299" s="8">
        <v>88.5</v>
      </c>
      <c r="T299" s="9">
        <v>295</v>
      </c>
      <c r="U299" s="8">
        <v>44.25</v>
      </c>
      <c r="V299" s="8">
        <v>73.75</v>
      </c>
      <c r="W299" s="8">
        <v>118</v>
      </c>
      <c r="X299" s="8">
        <v>59</v>
      </c>
      <c r="Z299" s="9">
        <v>295</v>
      </c>
      <c r="AA299" s="8">
        <v>66.375</v>
      </c>
      <c r="AB299" s="8">
        <v>110.625</v>
      </c>
      <c r="AC299" s="8">
        <v>177</v>
      </c>
      <c r="AD299" s="8">
        <v>88.5</v>
      </c>
    </row>
    <row r="300" spans="8:30" x14ac:dyDescent="0.2">
      <c r="H300" s="6">
        <v>296</v>
      </c>
      <c r="I300" s="8">
        <v>44.4</v>
      </c>
      <c r="J300" s="8">
        <v>74</v>
      </c>
      <c r="K300" s="8">
        <v>118.4</v>
      </c>
      <c r="L300" s="8">
        <v>59.199999999999989</v>
      </c>
      <c r="M300" s="69"/>
      <c r="N300" s="8">
        <v>296</v>
      </c>
      <c r="O300" s="8">
        <v>66.599999999999994</v>
      </c>
      <c r="P300" s="8">
        <v>111</v>
      </c>
      <c r="Q300" s="8">
        <v>177.60000000000002</v>
      </c>
      <c r="R300" s="8">
        <v>88.799999999999983</v>
      </c>
      <c r="T300" s="9">
        <v>296</v>
      </c>
      <c r="U300" s="8">
        <v>44.4</v>
      </c>
      <c r="V300" s="8">
        <v>74</v>
      </c>
      <c r="W300" s="8">
        <v>118.4</v>
      </c>
      <c r="X300" s="8">
        <v>59.199999999999989</v>
      </c>
      <c r="Z300" s="9">
        <v>296</v>
      </c>
      <c r="AA300" s="8">
        <v>66.599999999999994</v>
      </c>
      <c r="AB300" s="8">
        <v>111</v>
      </c>
      <c r="AC300" s="8">
        <v>177.60000000000002</v>
      </c>
      <c r="AD300" s="8">
        <v>88.799999999999983</v>
      </c>
    </row>
    <row r="301" spans="8:30" x14ac:dyDescent="0.2">
      <c r="H301" s="6">
        <v>297</v>
      </c>
      <c r="I301" s="8">
        <v>44.55</v>
      </c>
      <c r="J301" s="8">
        <v>74.25</v>
      </c>
      <c r="K301" s="8">
        <v>118.80000000000001</v>
      </c>
      <c r="L301" s="8">
        <v>59.399999999999977</v>
      </c>
      <c r="M301" s="69"/>
      <c r="N301" s="8">
        <v>297</v>
      </c>
      <c r="O301" s="8">
        <v>66.824999999999989</v>
      </c>
      <c r="P301" s="8">
        <v>111.375</v>
      </c>
      <c r="Q301" s="8">
        <v>178.20000000000002</v>
      </c>
      <c r="R301" s="8">
        <v>89.099999999999966</v>
      </c>
      <c r="T301" s="9">
        <v>297</v>
      </c>
      <c r="U301" s="8">
        <v>44.55</v>
      </c>
      <c r="V301" s="8">
        <v>74.25</v>
      </c>
      <c r="W301" s="8">
        <v>118.80000000000001</v>
      </c>
      <c r="X301" s="8">
        <v>59.399999999999977</v>
      </c>
      <c r="Z301" s="9">
        <v>297</v>
      </c>
      <c r="AA301" s="8">
        <v>66.824999999999989</v>
      </c>
      <c r="AB301" s="8">
        <v>111.375</v>
      </c>
      <c r="AC301" s="8">
        <v>178.20000000000002</v>
      </c>
      <c r="AD301" s="8">
        <v>89.099999999999966</v>
      </c>
    </row>
    <row r="302" spans="8:30" x14ac:dyDescent="0.2">
      <c r="H302" s="6">
        <v>298</v>
      </c>
      <c r="I302" s="8">
        <v>44.699999999999996</v>
      </c>
      <c r="J302" s="8">
        <v>74.5</v>
      </c>
      <c r="K302" s="8">
        <v>119.2</v>
      </c>
      <c r="L302" s="8">
        <v>59.600000000000023</v>
      </c>
      <c r="M302" s="69"/>
      <c r="N302" s="8">
        <v>298</v>
      </c>
      <c r="O302" s="8">
        <v>67.05</v>
      </c>
      <c r="P302" s="8">
        <v>111.75</v>
      </c>
      <c r="Q302" s="8">
        <v>178.8</v>
      </c>
      <c r="R302" s="8">
        <v>89.400000000000034</v>
      </c>
      <c r="T302" s="9">
        <v>298</v>
      </c>
      <c r="U302" s="8">
        <v>44.699999999999996</v>
      </c>
      <c r="V302" s="8">
        <v>74.5</v>
      </c>
      <c r="W302" s="8">
        <v>119.2</v>
      </c>
      <c r="X302" s="8">
        <v>59.600000000000023</v>
      </c>
      <c r="Z302" s="9">
        <v>298</v>
      </c>
      <c r="AA302" s="8">
        <v>67.05</v>
      </c>
      <c r="AB302" s="8">
        <v>111.75</v>
      </c>
      <c r="AC302" s="8">
        <v>178.8</v>
      </c>
      <c r="AD302" s="8">
        <v>89.400000000000034</v>
      </c>
    </row>
    <row r="303" spans="8:30" x14ac:dyDescent="0.2">
      <c r="H303" s="6">
        <v>299</v>
      </c>
      <c r="I303" s="8">
        <v>44.85</v>
      </c>
      <c r="J303" s="8">
        <v>74.75</v>
      </c>
      <c r="K303" s="8">
        <v>119.60000000000001</v>
      </c>
      <c r="L303" s="8">
        <v>59.800000000000011</v>
      </c>
      <c r="M303" s="69"/>
      <c r="N303" s="8">
        <v>299</v>
      </c>
      <c r="O303" s="8">
        <v>67.275000000000006</v>
      </c>
      <c r="P303" s="8">
        <v>112.125</v>
      </c>
      <c r="Q303" s="8">
        <v>179.4</v>
      </c>
      <c r="R303" s="8">
        <v>89.700000000000017</v>
      </c>
      <c r="T303" s="9">
        <v>299</v>
      </c>
      <c r="U303" s="8">
        <v>44.85</v>
      </c>
      <c r="V303" s="8">
        <v>74.75</v>
      </c>
      <c r="W303" s="8">
        <v>119.60000000000001</v>
      </c>
      <c r="X303" s="8">
        <v>59.800000000000011</v>
      </c>
      <c r="Z303" s="9">
        <v>299</v>
      </c>
      <c r="AA303" s="8">
        <v>67.275000000000006</v>
      </c>
      <c r="AB303" s="8">
        <v>112.125</v>
      </c>
      <c r="AC303" s="8">
        <v>179.4</v>
      </c>
      <c r="AD303" s="8">
        <v>89.700000000000017</v>
      </c>
    </row>
    <row r="304" spans="8:30" x14ac:dyDescent="0.2">
      <c r="H304" s="6">
        <v>300</v>
      </c>
      <c r="I304" s="8">
        <v>45</v>
      </c>
      <c r="J304" s="8">
        <v>75</v>
      </c>
      <c r="K304" s="8">
        <v>120</v>
      </c>
      <c r="L304" s="8">
        <v>60</v>
      </c>
      <c r="M304" s="69"/>
      <c r="N304" s="8">
        <v>300</v>
      </c>
      <c r="O304" s="8">
        <v>67.5</v>
      </c>
      <c r="P304" s="8">
        <v>112.5</v>
      </c>
      <c r="Q304" s="8">
        <v>180</v>
      </c>
      <c r="R304" s="8">
        <v>90</v>
      </c>
      <c r="T304" s="9">
        <v>300</v>
      </c>
      <c r="U304" s="8">
        <v>45</v>
      </c>
      <c r="V304" s="8">
        <v>75</v>
      </c>
      <c r="W304" s="8">
        <v>120</v>
      </c>
      <c r="X304" s="8">
        <v>60</v>
      </c>
      <c r="Z304" s="9">
        <v>300</v>
      </c>
      <c r="AA304" s="8">
        <v>67.5</v>
      </c>
      <c r="AB304" s="8">
        <v>112.5</v>
      </c>
      <c r="AC304" s="8">
        <v>180</v>
      </c>
      <c r="AD304" s="8">
        <v>90</v>
      </c>
    </row>
    <row r="305" spans="8:30" x14ac:dyDescent="0.2">
      <c r="H305" s="6">
        <v>301</v>
      </c>
      <c r="I305" s="8">
        <v>45.15</v>
      </c>
      <c r="J305" s="8">
        <v>75.25</v>
      </c>
      <c r="K305" s="8">
        <v>120.4</v>
      </c>
      <c r="L305" s="8">
        <v>60.199999999999989</v>
      </c>
      <c r="M305" s="69"/>
      <c r="N305" s="8">
        <v>301</v>
      </c>
      <c r="O305" s="8">
        <v>67.724999999999994</v>
      </c>
      <c r="P305" s="8">
        <v>112.875</v>
      </c>
      <c r="Q305" s="8">
        <v>180.60000000000002</v>
      </c>
      <c r="R305" s="8">
        <v>90.299999999999983</v>
      </c>
      <c r="T305" s="9">
        <v>301</v>
      </c>
      <c r="U305" s="8">
        <v>45.15</v>
      </c>
      <c r="V305" s="8">
        <v>75.25</v>
      </c>
      <c r="W305" s="8">
        <v>120.4</v>
      </c>
      <c r="X305" s="8">
        <v>60.199999999999989</v>
      </c>
      <c r="Z305" s="9">
        <v>301</v>
      </c>
      <c r="AA305" s="8">
        <v>67.724999999999994</v>
      </c>
      <c r="AB305" s="8">
        <v>112.875</v>
      </c>
      <c r="AC305" s="8">
        <v>180.60000000000002</v>
      </c>
      <c r="AD305" s="8">
        <v>90.299999999999983</v>
      </c>
    </row>
    <row r="306" spans="8:30" x14ac:dyDescent="0.2">
      <c r="H306" s="6">
        <v>302</v>
      </c>
      <c r="I306" s="8">
        <v>45.3</v>
      </c>
      <c r="J306" s="8">
        <v>75.5</v>
      </c>
      <c r="K306" s="8">
        <v>120.80000000000001</v>
      </c>
      <c r="L306" s="8">
        <v>60.399999999999977</v>
      </c>
      <c r="M306" s="69"/>
      <c r="N306" s="8">
        <v>302</v>
      </c>
      <c r="O306" s="8">
        <v>67.949999999999989</v>
      </c>
      <c r="P306" s="8">
        <v>113.25</v>
      </c>
      <c r="Q306" s="8">
        <v>181.20000000000002</v>
      </c>
      <c r="R306" s="8">
        <v>90.599999999999966</v>
      </c>
      <c r="T306" s="9">
        <v>302</v>
      </c>
      <c r="U306" s="8">
        <v>45.3</v>
      </c>
      <c r="V306" s="8">
        <v>75.5</v>
      </c>
      <c r="W306" s="8">
        <v>120.80000000000001</v>
      </c>
      <c r="X306" s="8">
        <v>60.399999999999977</v>
      </c>
      <c r="Z306" s="9">
        <v>302</v>
      </c>
      <c r="AA306" s="8">
        <v>67.949999999999989</v>
      </c>
      <c r="AB306" s="8">
        <v>113.25</v>
      </c>
      <c r="AC306" s="8">
        <v>181.20000000000002</v>
      </c>
      <c r="AD306" s="8">
        <v>90.599999999999966</v>
      </c>
    </row>
    <row r="307" spans="8:30" x14ac:dyDescent="0.2">
      <c r="H307" s="6">
        <v>303</v>
      </c>
      <c r="I307" s="8">
        <v>45.449999999999996</v>
      </c>
      <c r="J307" s="8">
        <v>75.75</v>
      </c>
      <c r="K307" s="8">
        <v>121.2</v>
      </c>
      <c r="L307" s="8">
        <v>60.600000000000023</v>
      </c>
      <c r="M307" s="69"/>
      <c r="N307" s="8">
        <v>303</v>
      </c>
      <c r="O307" s="8">
        <v>68.174999999999997</v>
      </c>
      <c r="P307" s="8">
        <v>113.625</v>
      </c>
      <c r="Q307" s="8">
        <v>181.8</v>
      </c>
      <c r="R307" s="8">
        <v>90.900000000000034</v>
      </c>
      <c r="T307" s="9">
        <v>303</v>
      </c>
      <c r="U307" s="8">
        <v>45.449999999999996</v>
      </c>
      <c r="V307" s="8">
        <v>75.75</v>
      </c>
      <c r="W307" s="8">
        <v>121.2</v>
      </c>
      <c r="X307" s="8">
        <v>60.600000000000023</v>
      </c>
      <c r="Z307" s="9">
        <v>303</v>
      </c>
      <c r="AA307" s="8">
        <v>68.174999999999997</v>
      </c>
      <c r="AB307" s="8">
        <v>113.625</v>
      </c>
      <c r="AC307" s="8">
        <v>181.8</v>
      </c>
      <c r="AD307" s="8">
        <v>90.900000000000034</v>
      </c>
    </row>
    <row r="308" spans="8:30" x14ac:dyDescent="0.2">
      <c r="H308" s="6">
        <v>304</v>
      </c>
      <c r="I308" s="8">
        <v>45.6</v>
      </c>
      <c r="J308" s="8">
        <v>76</v>
      </c>
      <c r="K308" s="8">
        <v>121.60000000000001</v>
      </c>
      <c r="L308" s="8">
        <v>60.800000000000011</v>
      </c>
      <c r="M308" s="69"/>
      <c r="N308" s="8">
        <v>304</v>
      </c>
      <c r="O308" s="8">
        <v>68.400000000000006</v>
      </c>
      <c r="P308" s="8">
        <v>114</v>
      </c>
      <c r="Q308" s="8">
        <v>182.4</v>
      </c>
      <c r="R308" s="8">
        <v>91.200000000000017</v>
      </c>
      <c r="T308" s="9">
        <v>304</v>
      </c>
      <c r="U308" s="8">
        <v>45.6</v>
      </c>
      <c r="V308" s="8">
        <v>76</v>
      </c>
      <c r="W308" s="8">
        <v>121.60000000000001</v>
      </c>
      <c r="X308" s="8">
        <v>60.800000000000011</v>
      </c>
      <c r="Z308" s="9">
        <v>304</v>
      </c>
      <c r="AA308" s="8">
        <v>68.400000000000006</v>
      </c>
      <c r="AB308" s="8">
        <v>114</v>
      </c>
      <c r="AC308" s="8">
        <v>182.4</v>
      </c>
      <c r="AD308" s="8">
        <v>91.200000000000017</v>
      </c>
    </row>
    <row r="309" spans="8:30" x14ac:dyDescent="0.2">
      <c r="H309" s="6">
        <v>305</v>
      </c>
      <c r="I309" s="8">
        <v>45.75</v>
      </c>
      <c r="J309" s="8">
        <v>76.25</v>
      </c>
      <c r="K309" s="8">
        <v>122</v>
      </c>
      <c r="L309" s="8">
        <v>61</v>
      </c>
      <c r="M309" s="69"/>
      <c r="N309" s="8">
        <v>305</v>
      </c>
      <c r="O309" s="8">
        <v>68.625</v>
      </c>
      <c r="P309" s="8">
        <v>114.375</v>
      </c>
      <c r="Q309" s="8">
        <v>183</v>
      </c>
      <c r="R309" s="8">
        <v>91.5</v>
      </c>
      <c r="T309" s="9">
        <v>305</v>
      </c>
      <c r="U309" s="8">
        <v>45.75</v>
      </c>
      <c r="V309" s="8">
        <v>76.25</v>
      </c>
      <c r="W309" s="8">
        <v>122</v>
      </c>
      <c r="X309" s="8">
        <v>61</v>
      </c>
      <c r="Z309" s="9">
        <v>305</v>
      </c>
      <c r="AA309" s="8">
        <v>68.625</v>
      </c>
      <c r="AB309" s="8">
        <v>114.375</v>
      </c>
      <c r="AC309" s="8">
        <v>183</v>
      </c>
      <c r="AD309" s="8">
        <v>91.5</v>
      </c>
    </row>
    <row r="310" spans="8:30" x14ac:dyDescent="0.2">
      <c r="H310" s="6">
        <v>306</v>
      </c>
      <c r="I310" s="8">
        <v>45.9</v>
      </c>
      <c r="J310" s="8">
        <v>76.5</v>
      </c>
      <c r="K310" s="8">
        <v>122.4</v>
      </c>
      <c r="L310" s="8">
        <v>61.199999999999989</v>
      </c>
      <c r="M310" s="69"/>
      <c r="N310" s="8">
        <v>306</v>
      </c>
      <c r="O310" s="8">
        <v>68.849999999999994</v>
      </c>
      <c r="P310" s="8">
        <v>114.75</v>
      </c>
      <c r="Q310" s="8">
        <v>183.60000000000002</v>
      </c>
      <c r="R310" s="8">
        <v>91.799999999999983</v>
      </c>
      <c r="T310" s="9">
        <v>306</v>
      </c>
      <c r="U310" s="8">
        <v>45.9</v>
      </c>
      <c r="V310" s="8">
        <v>76.5</v>
      </c>
      <c r="W310" s="8">
        <v>122.4</v>
      </c>
      <c r="X310" s="8">
        <v>61.199999999999989</v>
      </c>
      <c r="Z310" s="9">
        <v>306</v>
      </c>
      <c r="AA310" s="8">
        <v>68.849999999999994</v>
      </c>
      <c r="AB310" s="8">
        <v>114.75</v>
      </c>
      <c r="AC310" s="8">
        <v>183.60000000000002</v>
      </c>
      <c r="AD310" s="8">
        <v>91.799999999999983</v>
      </c>
    </row>
    <row r="311" spans="8:30" x14ac:dyDescent="0.2">
      <c r="H311" s="6">
        <v>307</v>
      </c>
      <c r="I311" s="8">
        <v>46.05</v>
      </c>
      <c r="J311" s="8">
        <v>76.75</v>
      </c>
      <c r="K311" s="8">
        <v>122.80000000000001</v>
      </c>
      <c r="L311" s="8">
        <v>61.399999999999977</v>
      </c>
      <c r="M311" s="69"/>
      <c r="N311" s="8">
        <v>307</v>
      </c>
      <c r="O311" s="8">
        <v>69.074999999999989</v>
      </c>
      <c r="P311" s="8">
        <v>115.125</v>
      </c>
      <c r="Q311" s="8">
        <v>184.20000000000002</v>
      </c>
      <c r="R311" s="8">
        <v>92.099999999999966</v>
      </c>
      <c r="T311" s="9">
        <v>307</v>
      </c>
      <c r="U311" s="8">
        <v>46.05</v>
      </c>
      <c r="V311" s="8">
        <v>76.75</v>
      </c>
      <c r="W311" s="8">
        <v>122.80000000000001</v>
      </c>
      <c r="X311" s="8">
        <v>61.399999999999977</v>
      </c>
      <c r="Z311" s="9">
        <v>307</v>
      </c>
      <c r="AA311" s="8">
        <v>69.074999999999989</v>
      </c>
      <c r="AB311" s="8">
        <v>115.125</v>
      </c>
      <c r="AC311" s="8">
        <v>184.20000000000002</v>
      </c>
      <c r="AD311" s="8">
        <v>92.099999999999966</v>
      </c>
    </row>
    <row r="312" spans="8:30" x14ac:dyDescent="0.2">
      <c r="H312" s="6">
        <v>308</v>
      </c>
      <c r="I312" s="8">
        <v>46.199999999999996</v>
      </c>
      <c r="J312" s="8">
        <v>77</v>
      </c>
      <c r="K312" s="8">
        <v>123.2</v>
      </c>
      <c r="L312" s="8">
        <v>61.600000000000023</v>
      </c>
      <c r="M312" s="69"/>
      <c r="N312" s="8">
        <v>308</v>
      </c>
      <c r="O312" s="8">
        <v>69.3</v>
      </c>
      <c r="P312" s="8">
        <v>115.5</v>
      </c>
      <c r="Q312" s="8">
        <v>184.8</v>
      </c>
      <c r="R312" s="8">
        <v>92.400000000000034</v>
      </c>
      <c r="T312" s="9">
        <v>308</v>
      </c>
      <c r="U312" s="8">
        <v>46.199999999999996</v>
      </c>
      <c r="V312" s="8">
        <v>77</v>
      </c>
      <c r="W312" s="8">
        <v>123.2</v>
      </c>
      <c r="X312" s="8">
        <v>61.600000000000023</v>
      </c>
      <c r="Z312" s="9">
        <v>308</v>
      </c>
      <c r="AA312" s="8">
        <v>69.3</v>
      </c>
      <c r="AB312" s="8">
        <v>115.5</v>
      </c>
      <c r="AC312" s="8">
        <v>184.8</v>
      </c>
      <c r="AD312" s="8">
        <v>92.400000000000034</v>
      </c>
    </row>
    <row r="313" spans="8:30" x14ac:dyDescent="0.2">
      <c r="H313" s="6">
        <v>309</v>
      </c>
      <c r="I313" s="8">
        <v>46.35</v>
      </c>
      <c r="J313" s="8">
        <v>77.25</v>
      </c>
      <c r="K313" s="8">
        <v>123.60000000000001</v>
      </c>
      <c r="L313" s="8">
        <v>61.800000000000011</v>
      </c>
      <c r="M313" s="69"/>
      <c r="N313" s="8">
        <v>309</v>
      </c>
      <c r="O313" s="8">
        <v>69.525000000000006</v>
      </c>
      <c r="P313" s="8">
        <v>115.875</v>
      </c>
      <c r="Q313" s="8">
        <v>185.4</v>
      </c>
      <c r="R313" s="8">
        <v>92.700000000000017</v>
      </c>
      <c r="T313" s="9">
        <v>309</v>
      </c>
      <c r="U313" s="8">
        <v>46.35</v>
      </c>
      <c r="V313" s="8">
        <v>77.25</v>
      </c>
      <c r="W313" s="8">
        <v>123.60000000000001</v>
      </c>
      <c r="X313" s="8">
        <v>61.800000000000011</v>
      </c>
      <c r="Z313" s="9">
        <v>309</v>
      </c>
      <c r="AA313" s="8">
        <v>69.525000000000006</v>
      </c>
      <c r="AB313" s="8">
        <v>115.875</v>
      </c>
      <c r="AC313" s="8">
        <v>185.4</v>
      </c>
      <c r="AD313" s="8">
        <v>92.700000000000017</v>
      </c>
    </row>
    <row r="314" spans="8:30" x14ac:dyDescent="0.2">
      <c r="H314" s="6">
        <v>310</v>
      </c>
      <c r="I314" s="8">
        <v>46.5</v>
      </c>
      <c r="J314" s="8">
        <v>77.5</v>
      </c>
      <c r="K314" s="8">
        <v>124</v>
      </c>
      <c r="L314" s="8">
        <v>62</v>
      </c>
      <c r="M314" s="69"/>
      <c r="N314" s="8">
        <v>310</v>
      </c>
      <c r="O314" s="8">
        <v>69.75</v>
      </c>
      <c r="P314" s="8">
        <v>116.25</v>
      </c>
      <c r="Q314" s="8">
        <v>186</v>
      </c>
      <c r="R314" s="8">
        <v>93</v>
      </c>
      <c r="T314" s="9">
        <v>310</v>
      </c>
      <c r="U314" s="8">
        <v>46.5</v>
      </c>
      <c r="V314" s="8">
        <v>77.5</v>
      </c>
      <c r="W314" s="8">
        <v>124</v>
      </c>
      <c r="X314" s="8">
        <v>62</v>
      </c>
      <c r="Z314" s="9">
        <v>310</v>
      </c>
      <c r="AA314" s="8">
        <v>69.75</v>
      </c>
      <c r="AB314" s="8">
        <v>116.25</v>
      </c>
      <c r="AC314" s="8">
        <v>186</v>
      </c>
      <c r="AD314" s="8">
        <v>93</v>
      </c>
    </row>
    <row r="315" spans="8:30" x14ac:dyDescent="0.2">
      <c r="H315" s="6">
        <v>311</v>
      </c>
      <c r="I315" s="8">
        <v>46.65</v>
      </c>
      <c r="J315" s="8">
        <v>77.75</v>
      </c>
      <c r="K315" s="8">
        <v>124.4</v>
      </c>
      <c r="L315" s="8">
        <v>62.199999999999989</v>
      </c>
      <c r="M315" s="69"/>
      <c r="N315" s="8">
        <v>311</v>
      </c>
      <c r="O315" s="8">
        <v>69.974999999999994</v>
      </c>
      <c r="P315" s="8">
        <v>116.625</v>
      </c>
      <c r="Q315" s="8">
        <v>186.60000000000002</v>
      </c>
      <c r="R315" s="8">
        <v>93.299999999999983</v>
      </c>
      <c r="T315" s="9">
        <v>311</v>
      </c>
      <c r="U315" s="8">
        <v>46.65</v>
      </c>
      <c r="V315" s="8">
        <v>77.75</v>
      </c>
      <c r="W315" s="8">
        <v>124.4</v>
      </c>
      <c r="X315" s="8">
        <v>62.199999999999989</v>
      </c>
      <c r="Z315" s="9">
        <v>311</v>
      </c>
      <c r="AA315" s="8">
        <v>69.974999999999994</v>
      </c>
      <c r="AB315" s="8">
        <v>116.625</v>
      </c>
      <c r="AC315" s="8">
        <v>186.60000000000002</v>
      </c>
      <c r="AD315" s="8">
        <v>93.299999999999983</v>
      </c>
    </row>
    <row r="316" spans="8:30" x14ac:dyDescent="0.2">
      <c r="H316" s="6">
        <v>312</v>
      </c>
      <c r="I316" s="8">
        <v>46.8</v>
      </c>
      <c r="J316" s="8">
        <v>78</v>
      </c>
      <c r="K316" s="8">
        <v>124.80000000000001</v>
      </c>
      <c r="L316" s="8">
        <v>62.399999999999977</v>
      </c>
      <c r="M316" s="69"/>
      <c r="N316" s="8">
        <v>312</v>
      </c>
      <c r="O316" s="8">
        <v>70.199999999999989</v>
      </c>
      <c r="P316" s="8">
        <v>117</v>
      </c>
      <c r="Q316" s="8">
        <v>187.20000000000002</v>
      </c>
      <c r="R316" s="8">
        <v>93.599999999999966</v>
      </c>
      <c r="T316" s="9">
        <v>312</v>
      </c>
      <c r="U316" s="8">
        <v>46.8</v>
      </c>
      <c r="V316" s="8">
        <v>78</v>
      </c>
      <c r="W316" s="8">
        <v>124.80000000000001</v>
      </c>
      <c r="X316" s="8">
        <v>62.399999999999977</v>
      </c>
      <c r="Z316" s="9">
        <v>312</v>
      </c>
      <c r="AA316" s="8">
        <v>70.199999999999989</v>
      </c>
      <c r="AB316" s="8">
        <v>117</v>
      </c>
      <c r="AC316" s="8">
        <v>187.20000000000002</v>
      </c>
      <c r="AD316" s="8">
        <v>93.599999999999966</v>
      </c>
    </row>
    <row r="317" spans="8:30" x14ac:dyDescent="0.2">
      <c r="H317" s="6">
        <v>313</v>
      </c>
      <c r="I317" s="8">
        <v>46.949999999999996</v>
      </c>
      <c r="J317" s="8">
        <v>78.25</v>
      </c>
      <c r="K317" s="8">
        <v>125.2</v>
      </c>
      <c r="L317" s="8">
        <v>62.600000000000023</v>
      </c>
      <c r="M317" s="69"/>
      <c r="N317" s="8">
        <v>313</v>
      </c>
      <c r="O317" s="8">
        <v>70.424999999999997</v>
      </c>
      <c r="P317" s="8">
        <v>117.375</v>
      </c>
      <c r="Q317" s="8">
        <v>187.8</v>
      </c>
      <c r="R317" s="8">
        <v>93.900000000000034</v>
      </c>
      <c r="T317" s="9">
        <v>313</v>
      </c>
      <c r="U317" s="8">
        <v>46.949999999999996</v>
      </c>
      <c r="V317" s="8">
        <v>78.25</v>
      </c>
      <c r="W317" s="8">
        <v>125.2</v>
      </c>
      <c r="X317" s="8">
        <v>62.600000000000023</v>
      </c>
      <c r="Z317" s="9">
        <v>313</v>
      </c>
      <c r="AA317" s="8">
        <v>70.424999999999997</v>
      </c>
      <c r="AB317" s="8">
        <v>117.375</v>
      </c>
      <c r="AC317" s="8">
        <v>187.8</v>
      </c>
      <c r="AD317" s="8">
        <v>93.900000000000034</v>
      </c>
    </row>
    <row r="318" spans="8:30" x14ac:dyDescent="0.2">
      <c r="H318" s="6">
        <v>314</v>
      </c>
      <c r="I318" s="8">
        <v>47.1</v>
      </c>
      <c r="J318" s="8">
        <v>78.5</v>
      </c>
      <c r="K318" s="8">
        <v>125.60000000000001</v>
      </c>
      <c r="L318" s="8">
        <v>62.800000000000011</v>
      </c>
      <c r="M318" s="69"/>
      <c r="N318" s="8">
        <v>314</v>
      </c>
      <c r="O318" s="8">
        <v>70.650000000000006</v>
      </c>
      <c r="P318" s="8">
        <v>117.75</v>
      </c>
      <c r="Q318" s="8">
        <v>188.4</v>
      </c>
      <c r="R318" s="8">
        <v>94.200000000000017</v>
      </c>
      <c r="T318" s="9">
        <v>314</v>
      </c>
      <c r="U318" s="8">
        <v>47.1</v>
      </c>
      <c r="V318" s="8">
        <v>78.5</v>
      </c>
      <c r="W318" s="8">
        <v>125.60000000000001</v>
      </c>
      <c r="X318" s="8">
        <v>62.800000000000011</v>
      </c>
      <c r="Z318" s="9">
        <v>314</v>
      </c>
      <c r="AA318" s="8">
        <v>70.650000000000006</v>
      </c>
      <c r="AB318" s="8">
        <v>117.75</v>
      </c>
      <c r="AC318" s="8">
        <v>188.4</v>
      </c>
      <c r="AD318" s="8">
        <v>94.200000000000017</v>
      </c>
    </row>
    <row r="319" spans="8:30" x14ac:dyDescent="0.2">
      <c r="H319" s="6">
        <v>315</v>
      </c>
      <c r="I319" s="8">
        <v>47.25</v>
      </c>
      <c r="J319" s="8">
        <v>78.75</v>
      </c>
      <c r="K319" s="8">
        <v>126</v>
      </c>
      <c r="L319" s="8">
        <v>63</v>
      </c>
      <c r="M319" s="69"/>
      <c r="N319" s="8">
        <v>315</v>
      </c>
      <c r="O319" s="8">
        <v>70.875</v>
      </c>
      <c r="P319" s="8">
        <v>118.125</v>
      </c>
      <c r="Q319" s="8">
        <v>189</v>
      </c>
      <c r="R319" s="8">
        <v>94.5</v>
      </c>
      <c r="T319" s="9">
        <v>315</v>
      </c>
      <c r="U319" s="8">
        <v>47.25</v>
      </c>
      <c r="V319" s="8">
        <v>78.75</v>
      </c>
      <c r="W319" s="8">
        <v>126</v>
      </c>
      <c r="X319" s="8">
        <v>63</v>
      </c>
      <c r="Z319" s="9">
        <v>315</v>
      </c>
      <c r="AA319" s="8">
        <v>70.875</v>
      </c>
      <c r="AB319" s="8">
        <v>118.125</v>
      </c>
      <c r="AC319" s="8">
        <v>189</v>
      </c>
      <c r="AD319" s="8">
        <v>94.5</v>
      </c>
    </row>
    <row r="320" spans="8:30" x14ac:dyDescent="0.2">
      <c r="H320" s="6">
        <v>316</v>
      </c>
      <c r="I320" s="8">
        <v>47.4</v>
      </c>
      <c r="J320" s="8">
        <v>79</v>
      </c>
      <c r="K320" s="8">
        <v>126.4</v>
      </c>
      <c r="L320" s="8">
        <v>63.199999999999989</v>
      </c>
      <c r="M320" s="69"/>
      <c r="N320" s="8">
        <v>316</v>
      </c>
      <c r="O320" s="8">
        <v>71.099999999999994</v>
      </c>
      <c r="P320" s="8">
        <v>118.5</v>
      </c>
      <c r="Q320" s="8">
        <v>189.60000000000002</v>
      </c>
      <c r="R320" s="8">
        <v>94.799999999999983</v>
      </c>
      <c r="T320" s="9">
        <v>316</v>
      </c>
      <c r="U320" s="8">
        <v>47.4</v>
      </c>
      <c r="V320" s="8">
        <v>79</v>
      </c>
      <c r="W320" s="8">
        <v>126.4</v>
      </c>
      <c r="X320" s="8">
        <v>63.199999999999989</v>
      </c>
      <c r="Z320" s="9">
        <v>316</v>
      </c>
      <c r="AA320" s="8">
        <v>71.099999999999994</v>
      </c>
      <c r="AB320" s="8">
        <v>118.5</v>
      </c>
      <c r="AC320" s="8">
        <v>189.60000000000002</v>
      </c>
      <c r="AD320" s="8">
        <v>94.799999999999983</v>
      </c>
    </row>
    <row r="321" spans="8:30" x14ac:dyDescent="0.2">
      <c r="H321" s="6">
        <v>317</v>
      </c>
      <c r="I321" s="8">
        <v>47.55</v>
      </c>
      <c r="J321" s="8">
        <v>79.25</v>
      </c>
      <c r="K321" s="8">
        <v>126.80000000000001</v>
      </c>
      <c r="L321" s="8">
        <v>63.399999999999977</v>
      </c>
      <c r="M321" s="69"/>
      <c r="N321" s="8">
        <v>317</v>
      </c>
      <c r="O321" s="8">
        <v>71.324999999999989</v>
      </c>
      <c r="P321" s="8">
        <v>118.875</v>
      </c>
      <c r="Q321" s="8">
        <v>190.20000000000002</v>
      </c>
      <c r="R321" s="8">
        <v>95.099999999999966</v>
      </c>
      <c r="T321" s="9">
        <v>317</v>
      </c>
      <c r="U321" s="8">
        <v>47.55</v>
      </c>
      <c r="V321" s="8">
        <v>79.25</v>
      </c>
      <c r="W321" s="8">
        <v>126.80000000000001</v>
      </c>
      <c r="X321" s="8">
        <v>63.399999999999977</v>
      </c>
      <c r="Z321" s="9">
        <v>317</v>
      </c>
      <c r="AA321" s="8">
        <v>71.324999999999989</v>
      </c>
      <c r="AB321" s="8">
        <v>118.875</v>
      </c>
      <c r="AC321" s="8">
        <v>190.20000000000002</v>
      </c>
      <c r="AD321" s="8">
        <v>95.099999999999966</v>
      </c>
    </row>
    <row r="322" spans="8:30" x14ac:dyDescent="0.2">
      <c r="H322" s="6">
        <v>318</v>
      </c>
      <c r="I322" s="8">
        <v>47.699999999999996</v>
      </c>
      <c r="J322" s="8">
        <v>79.5</v>
      </c>
      <c r="K322" s="8">
        <v>127.2</v>
      </c>
      <c r="L322" s="8">
        <v>63.600000000000023</v>
      </c>
      <c r="M322" s="69"/>
      <c r="N322" s="8">
        <v>318</v>
      </c>
      <c r="O322" s="8">
        <v>71.55</v>
      </c>
      <c r="P322" s="8">
        <v>119.25</v>
      </c>
      <c r="Q322" s="8">
        <v>190.8</v>
      </c>
      <c r="R322" s="8">
        <v>95.400000000000034</v>
      </c>
      <c r="T322" s="9">
        <v>318</v>
      </c>
      <c r="U322" s="8">
        <v>47.699999999999996</v>
      </c>
      <c r="V322" s="8">
        <v>79.5</v>
      </c>
      <c r="W322" s="8">
        <v>127.2</v>
      </c>
      <c r="X322" s="8">
        <v>63.600000000000023</v>
      </c>
      <c r="Z322" s="9">
        <v>318</v>
      </c>
      <c r="AA322" s="8">
        <v>71.55</v>
      </c>
      <c r="AB322" s="8">
        <v>119.25</v>
      </c>
      <c r="AC322" s="8">
        <v>190.8</v>
      </c>
      <c r="AD322" s="8">
        <v>95.400000000000034</v>
      </c>
    </row>
    <row r="323" spans="8:30" x14ac:dyDescent="0.2">
      <c r="H323" s="6">
        <v>319</v>
      </c>
      <c r="I323" s="8">
        <v>47.85</v>
      </c>
      <c r="J323" s="8">
        <v>79.75</v>
      </c>
      <c r="K323" s="8">
        <v>127.60000000000001</v>
      </c>
      <c r="L323" s="8">
        <v>63.800000000000011</v>
      </c>
      <c r="M323" s="69"/>
      <c r="N323" s="8">
        <v>319</v>
      </c>
      <c r="O323" s="8">
        <v>71.775000000000006</v>
      </c>
      <c r="P323" s="8">
        <v>119.625</v>
      </c>
      <c r="Q323" s="8">
        <v>191.4</v>
      </c>
      <c r="R323" s="8">
        <v>95.700000000000017</v>
      </c>
      <c r="T323" s="9">
        <v>319</v>
      </c>
      <c r="U323" s="8">
        <v>47.85</v>
      </c>
      <c r="V323" s="8">
        <v>79.75</v>
      </c>
      <c r="W323" s="8">
        <v>127.60000000000001</v>
      </c>
      <c r="X323" s="8">
        <v>63.800000000000011</v>
      </c>
      <c r="Z323" s="9">
        <v>319</v>
      </c>
      <c r="AA323" s="8">
        <v>71.775000000000006</v>
      </c>
      <c r="AB323" s="8">
        <v>119.625</v>
      </c>
      <c r="AC323" s="8">
        <v>191.4</v>
      </c>
      <c r="AD323" s="8">
        <v>95.700000000000017</v>
      </c>
    </row>
    <row r="324" spans="8:30" x14ac:dyDescent="0.2">
      <c r="H324" s="6">
        <v>320</v>
      </c>
      <c r="I324" s="8">
        <v>48</v>
      </c>
      <c r="J324" s="8">
        <v>80</v>
      </c>
      <c r="K324" s="8">
        <v>128</v>
      </c>
      <c r="L324" s="8">
        <v>64</v>
      </c>
      <c r="M324" s="69"/>
      <c r="N324" s="8">
        <v>320</v>
      </c>
      <c r="O324" s="8">
        <v>72</v>
      </c>
      <c r="P324" s="8">
        <v>120</v>
      </c>
      <c r="Q324" s="8">
        <v>192</v>
      </c>
      <c r="R324" s="8">
        <v>96</v>
      </c>
      <c r="T324" s="9">
        <v>320</v>
      </c>
      <c r="U324" s="8">
        <v>48</v>
      </c>
      <c r="V324" s="8">
        <v>80</v>
      </c>
      <c r="W324" s="8">
        <v>128</v>
      </c>
      <c r="X324" s="8">
        <v>64</v>
      </c>
      <c r="Z324" s="9">
        <v>320</v>
      </c>
      <c r="AA324" s="8">
        <v>72</v>
      </c>
      <c r="AB324" s="8">
        <v>120</v>
      </c>
      <c r="AC324" s="8">
        <v>192</v>
      </c>
      <c r="AD324" s="8">
        <v>96</v>
      </c>
    </row>
    <row r="325" spans="8:30" x14ac:dyDescent="0.2">
      <c r="H325" s="6">
        <v>321</v>
      </c>
      <c r="I325" s="8">
        <v>48.15</v>
      </c>
      <c r="J325" s="8">
        <v>80.25</v>
      </c>
      <c r="K325" s="8">
        <v>128.4</v>
      </c>
      <c r="L325" s="8">
        <v>64.199999999999989</v>
      </c>
      <c r="M325" s="69"/>
      <c r="N325" s="8">
        <v>321</v>
      </c>
      <c r="O325" s="8">
        <v>72.224999999999994</v>
      </c>
      <c r="P325" s="8">
        <v>120.375</v>
      </c>
      <c r="Q325" s="8">
        <v>192.60000000000002</v>
      </c>
      <c r="R325" s="8">
        <v>96.299999999999983</v>
      </c>
      <c r="T325" s="9">
        <v>321</v>
      </c>
      <c r="U325" s="8">
        <v>48.15</v>
      </c>
      <c r="V325" s="8">
        <v>80.25</v>
      </c>
      <c r="W325" s="8">
        <v>128.4</v>
      </c>
      <c r="X325" s="8">
        <v>64.199999999999989</v>
      </c>
      <c r="Z325" s="9">
        <v>321</v>
      </c>
      <c r="AA325" s="8">
        <v>72.224999999999994</v>
      </c>
      <c r="AB325" s="8">
        <v>120.375</v>
      </c>
      <c r="AC325" s="8">
        <v>192.60000000000002</v>
      </c>
      <c r="AD325" s="8">
        <v>96.299999999999983</v>
      </c>
    </row>
    <row r="326" spans="8:30" x14ac:dyDescent="0.2">
      <c r="H326" s="6">
        <v>322</v>
      </c>
      <c r="I326" s="8">
        <v>48.3</v>
      </c>
      <c r="J326" s="8">
        <v>80.5</v>
      </c>
      <c r="K326" s="8">
        <v>128.80000000000001</v>
      </c>
      <c r="L326" s="8">
        <v>64.399999999999977</v>
      </c>
      <c r="M326" s="69"/>
      <c r="N326" s="8">
        <v>322</v>
      </c>
      <c r="O326" s="8">
        <v>72.449999999999989</v>
      </c>
      <c r="P326" s="8">
        <v>120.75</v>
      </c>
      <c r="Q326" s="8">
        <v>193.20000000000002</v>
      </c>
      <c r="R326" s="8">
        <v>96.599999999999966</v>
      </c>
      <c r="T326" s="9">
        <v>322</v>
      </c>
      <c r="U326" s="8">
        <v>48.3</v>
      </c>
      <c r="V326" s="8">
        <v>80.5</v>
      </c>
      <c r="W326" s="8">
        <v>128.80000000000001</v>
      </c>
      <c r="X326" s="8">
        <v>64.399999999999977</v>
      </c>
      <c r="Z326" s="9">
        <v>322</v>
      </c>
      <c r="AA326" s="8">
        <v>72.449999999999989</v>
      </c>
      <c r="AB326" s="8">
        <v>120.75</v>
      </c>
      <c r="AC326" s="8">
        <v>193.20000000000002</v>
      </c>
      <c r="AD326" s="8">
        <v>96.599999999999966</v>
      </c>
    </row>
    <row r="327" spans="8:30" x14ac:dyDescent="0.2">
      <c r="H327" s="6">
        <v>323</v>
      </c>
      <c r="I327" s="8">
        <v>48.449999999999996</v>
      </c>
      <c r="J327" s="8">
        <v>80.75</v>
      </c>
      <c r="K327" s="8">
        <v>129.20000000000002</v>
      </c>
      <c r="L327" s="8">
        <v>64.600000000000023</v>
      </c>
      <c r="M327" s="69"/>
      <c r="N327" s="8">
        <v>323</v>
      </c>
      <c r="O327" s="8">
        <v>72.674999999999997</v>
      </c>
      <c r="P327" s="8">
        <v>121.125</v>
      </c>
      <c r="Q327" s="8">
        <v>193.8</v>
      </c>
      <c r="R327" s="8">
        <v>96.900000000000034</v>
      </c>
      <c r="T327" s="9">
        <v>323</v>
      </c>
      <c r="U327" s="8">
        <v>48.449999999999996</v>
      </c>
      <c r="V327" s="8">
        <v>80.75</v>
      </c>
      <c r="W327" s="8">
        <v>129.20000000000002</v>
      </c>
      <c r="X327" s="8">
        <v>64.600000000000023</v>
      </c>
      <c r="Z327" s="9">
        <v>323</v>
      </c>
      <c r="AA327" s="8">
        <v>72.674999999999997</v>
      </c>
      <c r="AB327" s="8">
        <v>121.125</v>
      </c>
      <c r="AC327" s="8">
        <v>193.8</v>
      </c>
      <c r="AD327" s="8">
        <v>96.900000000000034</v>
      </c>
    </row>
    <row r="328" spans="8:30" x14ac:dyDescent="0.2">
      <c r="H328" s="6">
        <v>324</v>
      </c>
      <c r="I328" s="8">
        <v>48.6</v>
      </c>
      <c r="J328" s="8">
        <v>81</v>
      </c>
      <c r="K328" s="8">
        <v>129.6</v>
      </c>
      <c r="L328" s="8">
        <v>64.800000000000011</v>
      </c>
      <c r="M328" s="69"/>
      <c r="N328" s="8">
        <v>324</v>
      </c>
      <c r="O328" s="8">
        <v>72.900000000000006</v>
      </c>
      <c r="P328" s="8">
        <v>121.5</v>
      </c>
      <c r="Q328" s="8">
        <v>194.39999999999998</v>
      </c>
      <c r="R328" s="8">
        <v>97.200000000000017</v>
      </c>
      <c r="T328" s="9">
        <v>324</v>
      </c>
      <c r="U328" s="8">
        <v>48.6</v>
      </c>
      <c r="V328" s="8">
        <v>81</v>
      </c>
      <c r="W328" s="8">
        <v>129.6</v>
      </c>
      <c r="X328" s="8">
        <v>64.800000000000011</v>
      </c>
      <c r="Z328" s="9">
        <v>324</v>
      </c>
      <c r="AA328" s="8">
        <v>72.900000000000006</v>
      </c>
      <c r="AB328" s="8">
        <v>121.5</v>
      </c>
      <c r="AC328" s="8">
        <v>194.39999999999998</v>
      </c>
      <c r="AD328" s="8">
        <v>97.200000000000017</v>
      </c>
    </row>
    <row r="329" spans="8:30" x14ac:dyDescent="0.2">
      <c r="H329" s="6">
        <v>325</v>
      </c>
      <c r="I329" s="8">
        <v>48.75</v>
      </c>
      <c r="J329" s="8">
        <v>81.25</v>
      </c>
      <c r="K329" s="8">
        <v>130</v>
      </c>
      <c r="L329" s="8">
        <v>65</v>
      </c>
      <c r="M329" s="69"/>
      <c r="N329" s="8">
        <v>325</v>
      </c>
      <c r="O329" s="8">
        <v>73.125</v>
      </c>
      <c r="P329" s="8">
        <v>121.875</v>
      </c>
      <c r="Q329" s="8">
        <v>195</v>
      </c>
      <c r="R329" s="8">
        <v>97.5</v>
      </c>
      <c r="T329" s="9">
        <v>325</v>
      </c>
      <c r="U329" s="8">
        <v>48.75</v>
      </c>
      <c r="V329" s="8">
        <v>81.25</v>
      </c>
      <c r="W329" s="8">
        <v>130</v>
      </c>
      <c r="X329" s="8">
        <v>65</v>
      </c>
      <c r="Z329" s="9">
        <v>325</v>
      </c>
      <c r="AA329" s="8">
        <v>73.125</v>
      </c>
      <c r="AB329" s="8">
        <v>121.875</v>
      </c>
      <c r="AC329" s="8">
        <v>195</v>
      </c>
      <c r="AD329" s="8">
        <v>97.5</v>
      </c>
    </row>
    <row r="330" spans="8:30" x14ac:dyDescent="0.2">
      <c r="H330" s="6">
        <v>326</v>
      </c>
      <c r="I330" s="8">
        <v>48.9</v>
      </c>
      <c r="J330" s="8">
        <v>81.5</v>
      </c>
      <c r="K330" s="8">
        <v>130.4</v>
      </c>
      <c r="L330" s="8">
        <v>65.199999999999989</v>
      </c>
      <c r="M330" s="69"/>
      <c r="N330" s="8">
        <v>326</v>
      </c>
      <c r="O330" s="8">
        <v>73.349999999999994</v>
      </c>
      <c r="P330" s="8">
        <v>122.25</v>
      </c>
      <c r="Q330" s="8">
        <v>195.60000000000002</v>
      </c>
      <c r="R330" s="8">
        <v>97.799999999999983</v>
      </c>
      <c r="T330" s="9">
        <v>326</v>
      </c>
      <c r="U330" s="8">
        <v>48.9</v>
      </c>
      <c r="V330" s="8">
        <v>81.5</v>
      </c>
      <c r="W330" s="8">
        <v>130.4</v>
      </c>
      <c r="X330" s="8">
        <v>65.199999999999989</v>
      </c>
      <c r="Z330" s="9">
        <v>326</v>
      </c>
      <c r="AA330" s="8">
        <v>73.349999999999994</v>
      </c>
      <c r="AB330" s="8">
        <v>122.25</v>
      </c>
      <c r="AC330" s="8">
        <v>195.60000000000002</v>
      </c>
      <c r="AD330" s="8">
        <v>97.799999999999983</v>
      </c>
    </row>
    <row r="331" spans="8:30" x14ac:dyDescent="0.2">
      <c r="H331" s="6">
        <v>327</v>
      </c>
      <c r="I331" s="8">
        <v>49.05</v>
      </c>
      <c r="J331" s="8">
        <v>81.75</v>
      </c>
      <c r="K331" s="8">
        <v>130.80000000000001</v>
      </c>
      <c r="L331" s="8">
        <v>65.399999999999977</v>
      </c>
      <c r="M331" s="69"/>
      <c r="N331" s="8">
        <v>327</v>
      </c>
      <c r="O331" s="8">
        <v>73.574999999999989</v>
      </c>
      <c r="P331" s="8">
        <v>122.625</v>
      </c>
      <c r="Q331" s="8">
        <v>196.20000000000002</v>
      </c>
      <c r="R331" s="8">
        <v>98.099999999999966</v>
      </c>
      <c r="T331" s="9">
        <v>327</v>
      </c>
      <c r="U331" s="8">
        <v>49.05</v>
      </c>
      <c r="V331" s="8">
        <v>81.75</v>
      </c>
      <c r="W331" s="8">
        <v>130.80000000000001</v>
      </c>
      <c r="X331" s="8">
        <v>65.399999999999977</v>
      </c>
      <c r="Z331" s="9">
        <v>327</v>
      </c>
      <c r="AA331" s="8">
        <v>73.574999999999989</v>
      </c>
      <c r="AB331" s="8">
        <v>122.625</v>
      </c>
      <c r="AC331" s="8">
        <v>196.20000000000002</v>
      </c>
      <c r="AD331" s="8">
        <v>98.099999999999966</v>
      </c>
    </row>
    <row r="332" spans="8:30" x14ac:dyDescent="0.2">
      <c r="H332" s="6">
        <v>328</v>
      </c>
      <c r="I332" s="8">
        <v>49.199999999999996</v>
      </c>
      <c r="J332" s="8">
        <v>82</v>
      </c>
      <c r="K332" s="8">
        <v>131.20000000000002</v>
      </c>
      <c r="L332" s="8">
        <v>65.600000000000023</v>
      </c>
      <c r="M332" s="69"/>
      <c r="N332" s="8">
        <v>328</v>
      </c>
      <c r="O332" s="8">
        <v>73.8</v>
      </c>
      <c r="P332" s="8">
        <v>123</v>
      </c>
      <c r="Q332" s="8">
        <v>196.8</v>
      </c>
      <c r="R332" s="8">
        <v>98.400000000000034</v>
      </c>
      <c r="T332" s="9">
        <v>328</v>
      </c>
      <c r="U332" s="8">
        <v>49.199999999999996</v>
      </c>
      <c r="V332" s="8">
        <v>82</v>
      </c>
      <c r="W332" s="8">
        <v>131.20000000000002</v>
      </c>
      <c r="X332" s="8">
        <v>65.600000000000023</v>
      </c>
      <c r="Z332" s="9">
        <v>328</v>
      </c>
      <c r="AA332" s="8">
        <v>73.8</v>
      </c>
      <c r="AB332" s="8">
        <v>123</v>
      </c>
      <c r="AC332" s="8">
        <v>196.8</v>
      </c>
      <c r="AD332" s="8">
        <v>98.400000000000034</v>
      </c>
    </row>
    <row r="333" spans="8:30" x14ac:dyDescent="0.2">
      <c r="H333" s="6">
        <v>329</v>
      </c>
      <c r="I333" s="8">
        <v>49.35</v>
      </c>
      <c r="J333" s="8">
        <v>82.25</v>
      </c>
      <c r="K333" s="8">
        <v>131.6</v>
      </c>
      <c r="L333" s="8">
        <v>65.800000000000011</v>
      </c>
      <c r="M333" s="69"/>
      <c r="N333" s="8">
        <v>329</v>
      </c>
      <c r="O333" s="8">
        <v>74.025000000000006</v>
      </c>
      <c r="P333" s="8">
        <v>123.375</v>
      </c>
      <c r="Q333" s="8">
        <v>197.39999999999998</v>
      </c>
      <c r="R333" s="8">
        <v>98.700000000000017</v>
      </c>
      <c r="T333" s="9">
        <v>329</v>
      </c>
      <c r="U333" s="8">
        <v>49.35</v>
      </c>
      <c r="V333" s="8">
        <v>82.25</v>
      </c>
      <c r="W333" s="8">
        <v>131.6</v>
      </c>
      <c r="X333" s="8">
        <v>65.800000000000011</v>
      </c>
      <c r="Z333" s="9">
        <v>329</v>
      </c>
      <c r="AA333" s="8">
        <v>74.025000000000006</v>
      </c>
      <c r="AB333" s="8">
        <v>123.375</v>
      </c>
      <c r="AC333" s="8">
        <v>197.39999999999998</v>
      </c>
      <c r="AD333" s="8">
        <v>98.700000000000017</v>
      </c>
    </row>
    <row r="334" spans="8:30" x14ac:dyDescent="0.2">
      <c r="H334" s="6">
        <v>330</v>
      </c>
      <c r="I334" s="8">
        <v>49.5</v>
      </c>
      <c r="J334" s="8">
        <v>82.5</v>
      </c>
      <c r="K334" s="8">
        <v>132</v>
      </c>
      <c r="L334" s="8">
        <v>66</v>
      </c>
      <c r="M334" s="69"/>
      <c r="N334" s="8">
        <v>330</v>
      </c>
      <c r="O334" s="8">
        <v>74.25</v>
      </c>
      <c r="P334" s="8">
        <v>123.75</v>
      </c>
      <c r="Q334" s="8">
        <v>198</v>
      </c>
      <c r="R334" s="8">
        <v>99</v>
      </c>
      <c r="T334" s="9">
        <v>330</v>
      </c>
      <c r="U334" s="8">
        <v>49.5</v>
      </c>
      <c r="V334" s="8">
        <v>82.5</v>
      </c>
      <c r="W334" s="8">
        <v>132</v>
      </c>
      <c r="X334" s="8">
        <v>66</v>
      </c>
      <c r="Z334" s="9">
        <v>330</v>
      </c>
      <c r="AA334" s="8">
        <v>74.25</v>
      </c>
      <c r="AB334" s="8">
        <v>123.75</v>
      </c>
      <c r="AC334" s="8">
        <v>198</v>
      </c>
      <c r="AD334" s="8">
        <v>99</v>
      </c>
    </row>
    <row r="335" spans="8:30" x14ac:dyDescent="0.2">
      <c r="H335" s="6">
        <v>331</v>
      </c>
      <c r="I335" s="8">
        <v>49.65</v>
      </c>
      <c r="J335" s="8">
        <v>82.75</v>
      </c>
      <c r="K335" s="8">
        <v>132.4</v>
      </c>
      <c r="L335" s="8">
        <v>66.199999999999989</v>
      </c>
      <c r="M335" s="69"/>
      <c r="N335" s="8">
        <v>331</v>
      </c>
      <c r="O335" s="8">
        <v>74.474999999999994</v>
      </c>
      <c r="P335" s="8">
        <v>124.125</v>
      </c>
      <c r="Q335" s="8">
        <v>198.60000000000002</v>
      </c>
      <c r="R335" s="8">
        <v>99.299999999999983</v>
      </c>
      <c r="T335" s="9">
        <v>331</v>
      </c>
      <c r="U335" s="8">
        <v>49.65</v>
      </c>
      <c r="V335" s="8">
        <v>82.75</v>
      </c>
      <c r="W335" s="8">
        <v>132.4</v>
      </c>
      <c r="X335" s="8">
        <v>66.199999999999989</v>
      </c>
      <c r="Z335" s="9">
        <v>331</v>
      </c>
      <c r="AA335" s="8">
        <v>74.474999999999994</v>
      </c>
      <c r="AB335" s="8">
        <v>124.125</v>
      </c>
      <c r="AC335" s="8">
        <v>198.60000000000002</v>
      </c>
      <c r="AD335" s="8">
        <v>99.299999999999983</v>
      </c>
    </row>
    <row r="336" spans="8:30" x14ac:dyDescent="0.2">
      <c r="H336" s="6">
        <v>332</v>
      </c>
      <c r="I336" s="8">
        <v>49.8</v>
      </c>
      <c r="J336" s="8">
        <v>83</v>
      </c>
      <c r="K336" s="8">
        <v>132.80000000000001</v>
      </c>
      <c r="L336" s="8">
        <v>66.399999999999977</v>
      </c>
      <c r="M336" s="69"/>
      <c r="N336" s="8">
        <v>332</v>
      </c>
      <c r="O336" s="8">
        <v>74.699999999999989</v>
      </c>
      <c r="P336" s="8">
        <v>124.5</v>
      </c>
      <c r="Q336" s="8">
        <v>199.20000000000002</v>
      </c>
      <c r="R336" s="8">
        <v>99.599999999999966</v>
      </c>
      <c r="T336" s="9">
        <v>332</v>
      </c>
      <c r="U336" s="8">
        <v>49.8</v>
      </c>
      <c r="V336" s="8">
        <v>83</v>
      </c>
      <c r="W336" s="8">
        <v>132.80000000000001</v>
      </c>
      <c r="X336" s="8">
        <v>66.399999999999977</v>
      </c>
      <c r="Z336" s="9">
        <v>332</v>
      </c>
      <c r="AA336" s="8">
        <v>74.699999999999989</v>
      </c>
      <c r="AB336" s="8">
        <v>124.5</v>
      </c>
      <c r="AC336" s="8">
        <v>199.20000000000002</v>
      </c>
      <c r="AD336" s="8">
        <v>99.599999999999966</v>
      </c>
    </row>
    <row r="337" spans="8:30" x14ac:dyDescent="0.2">
      <c r="H337" s="6">
        <v>333</v>
      </c>
      <c r="I337" s="8">
        <v>49.949999999999996</v>
      </c>
      <c r="J337" s="8">
        <v>83.25</v>
      </c>
      <c r="K337" s="8">
        <v>133.20000000000002</v>
      </c>
      <c r="L337" s="8">
        <v>66.600000000000023</v>
      </c>
      <c r="M337" s="69"/>
      <c r="N337" s="8">
        <v>333</v>
      </c>
      <c r="O337" s="8">
        <v>74.924999999999997</v>
      </c>
      <c r="P337" s="8">
        <v>124.875</v>
      </c>
      <c r="Q337" s="8">
        <v>199.8</v>
      </c>
      <c r="R337" s="8">
        <v>99.900000000000034</v>
      </c>
      <c r="T337" s="9">
        <v>333</v>
      </c>
      <c r="U337" s="8">
        <v>49.949999999999996</v>
      </c>
      <c r="V337" s="8">
        <v>83.25</v>
      </c>
      <c r="W337" s="8">
        <v>133.20000000000002</v>
      </c>
      <c r="X337" s="8">
        <v>66.600000000000023</v>
      </c>
      <c r="Z337" s="9">
        <v>333</v>
      </c>
      <c r="AA337" s="8">
        <v>74.924999999999997</v>
      </c>
      <c r="AB337" s="8">
        <v>124.875</v>
      </c>
      <c r="AC337" s="8">
        <v>199.8</v>
      </c>
      <c r="AD337" s="8">
        <v>99.900000000000034</v>
      </c>
    </row>
    <row r="338" spans="8:30" x14ac:dyDescent="0.2">
      <c r="H338" s="6">
        <v>334</v>
      </c>
      <c r="I338" s="8">
        <v>50.1</v>
      </c>
      <c r="J338" s="8">
        <v>83.5</v>
      </c>
      <c r="K338" s="8">
        <v>133.6</v>
      </c>
      <c r="L338" s="8">
        <v>66.800000000000011</v>
      </c>
      <c r="M338" s="69"/>
      <c r="N338" s="8">
        <v>334</v>
      </c>
      <c r="O338" s="8">
        <v>75.150000000000006</v>
      </c>
      <c r="P338" s="8">
        <v>125.25</v>
      </c>
      <c r="Q338" s="8">
        <v>200.39999999999998</v>
      </c>
      <c r="R338" s="8">
        <v>100.20000000000002</v>
      </c>
      <c r="T338" s="9">
        <v>334</v>
      </c>
      <c r="U338" s="8">
        <v>50.1</v>
      </c>
      <c r="V338" s="8">
        <v>83.5</v>
      </c>
      <c r="W338" s="8">
        <v>133.6</v>
      </c>
      <c r="X338" s="8">
        <v>66.800000000000011</v>
      </c>
      <c r="Z338" s="9">
        <v>334</v>
      </c>
      <c r="AA338" s="8">
        <v>75.150000000000006</v>
      </c>
      <c r="AB338" s="8">
        <v>125.25</v>
      </c>
      <c r="AC338" s="8">
        <v>200.39999999999998</v>
      </c>
      <c r="AD338" s="8">
        <v>100.20000000000002</v>
      </c>
    </row>
    <row r="339" spans="8:30" x14ac:dyDescent="0.2">
      <c r="H339" s="6">
        <v>335</v>
      </c>
      <c r="I339" s="8">
        <v>50.25</v>
      </c>
      <c r="J339" s="8">
        <v>83.75</v>
      </c>
      <c r="K339" s="8">
        <v>134</v>
      </c>
      <c r="L339" s="8">
        <v>67</v>
      </c>
      <c r="M339" s="69"/>
      <c r="N339" s="8">
        <v>335</v>
      </c>
      <c r="O339" s="8">
        <v>75.375</v>
      </c>
      <c r="P339" s="8">
        <v>125.625</v>
      </c>
      <c r="Q339" s="8">
        <v>201</v>
      </c>
      <c r="R339" s="8">
        <v>100.5</v>
      </c>
      <c r="T339" s="9">
        <v>335</v>
      </c>
      <c r="U339" s="8">
        <v>50.25</v>
      </c>
      <c r="V339" s="8">
        <v>83.75</v>
      </c>
      <c r="W339" s="8">
        <v>134</v>
      </c>
      <c r="X339" s="8">
        <v>67</v>
      </c>
      <c r="Z339" s="9">
        <v>335</v>
      </c>
      <c r="AA339" s="8">
        <v>75.375</v>
      </c>
      <c r="AB339" s="8">
        <v>125.625</v>
      </c>
      <c r="AC339" s="8">
        <v>201</v>
      </c>
      <c r="AD339" s="8">
        <v>100.5</v>
      </c>
    </row>
    <row r="340" spans="8:30" x14ac:dyDescent="0.2">
      <c r="H340" s="6">
        <v>336</v>
      </c>
      <c r="I340" s="8">
        <v>50.4</v>
      </c>
      <c r="J340" s="8">
        <v>84</v>
      </c>
      <c r="K340" s="8">
        <v>134.4</v>
      </c>
      <c r="L340" s="8">
        <v>67.199999999999989</v>
      </c>
      <c r="M340" s="69"/>
      <c r="N340" s="8">
        <v>336</v>
      </c>
      <c r="O340" s="8">
        <v>75.599999999999994</v>
      </c>
      <c r="P340" s="8">
        <v>126</v>
      </c>
      <c r="Q340" s="8">
        <v>201.60000000000002</v>
      </c>
      <c r="R340" s="8">
        <v>100.79999999999998</v>
      </c>
      <c r="T340" s="9">
        <v>336</v>
      </c>
      <c r="U340" s="8">
        <v>50.4</v>
      </c>
      <c r="V340" s="8">
        <v>84</v>
      </c>
      <c r="W340" s="8">
        <v>134.4</v>
      </c>
      <c r="X340" s="8">
        <v>67.199999999999989</v>
      </c>
      <c r="Z340" s="9">
        <v>336</v>
      </c>
      <c r="AA340" s="8">
        <v>75.599999999999994</v>
      </c>
      <c r="AB340" s="8">
        <v>126</v>
      </c>
      <c r="AC340" s="8">
        <v>201.60000000000002</v>
      </c>
      <c r="AD340" s="8">
        <v>100.79999999999998</v>
      </c>
    </row>
    <row r="341" spans="8:30" x14ac:dyDescent="0.2">
      <c r="H341" s="6">
        <v>337</v>
      </c>
      <c r="I341" s="8">
        <v>50.55</v>
      </c>
      <c r="J341" s="8">
        <v>84.25</v>
      </c>
      <c r="K341" s="8">
        <v>134.80000000000001</v>
      </c>
      <c r="L341" s="8">
        <v>67.399999999999977</v>
      </c>
      <c r="M341" s="69"/>
      <c r="N341" s="8">
        <v>337</v>
      </c>
      <c r="O341" s="8">
        <v>75.824999999999989</v>
      </c>
      <c r="P341" s="8">
        <v>126.375</v>
      </c>
      <c r="Q341" s="8">
        <v>202.20000000000002</v>
      </c>
      <c r="R341" s="8">
        <v>101.09999999999997</v>
      </c>
      <c r="T341" s="9">
        <v>337</v>
      </c>
      <c r="U341" s="8">
        <v>50.55</v>
      </c>
      <c r="V341" s="8">
        <v>84.25</v>
      </c>
      <c r="W341" s="8">
        <v>134.80000000000001</v>
      </c>
      <c r="X341" s="8">
        <v>67.399999999999977</v>
      </c>
      <c r="Z341" s="9">
        <v>337</v>
      </c>
      <c r="AA341" s="8">
        <v>75.824999999999989</v>
      </c>
      <c r="AB341" s="8">
        <v>126.375</v>
      </c>
      <c r="AC341" s="8">
        <v>202.20000000000002</v>
      </c>
      <c r="AD341" s="8">
        <v>101.09999999999997</v>
      </c>
    </row>
    <row r="342" spans="8:30" x14ac:dyDescent="0.2">
      <c r="H342" s="6">
        <v>338</v>
      </c>
      <c r="I342" s="8">
        <v>50.699999999999996</v>
      </c>
      <c r="J342" s="8">
        <v>84.5</v>
      </c>
      <c r="K342" s="8">
        <v>135.20000000000002</v>
      </c>
      <c r="L342" s="8">
        <v>67.600000000000023</v>
      </c>
      <c r="M342" s="69"/>
      <c r="N342" s="8">
        <v>338</v>
      </c>
      <c r="O342" s="8">
        <v>76.05</v>
      </c>
      <c r="P342" s="8">
        <v>126.75</v>
      </c>
      <c r="Q342" s="8">
        <v>202.8</v>
      </c>
      <c r="R342" s="8">
        <v>101.40000000000003</v>
      </c>
      <c r="T342" s="9">
        <v>338</v>
      </c>
      <c r="U342" s="8">
        <v>50.699999999999996</v>
      </c>
      <c r="V342" s="8">
        <v>84.5</v>
      </c>
      <c r="W342" s="8">
        <v>135.20000000000002</v>
      </c>
      <c r="X342" s="8">
        <v>67.600000000000023</v>
      </c>
      <c r="Z342" s="9">
        <v>338</v>
      </c>
      <c r="AA342" s="8">
        <v>76.05</v>
      </c>
      <c r="AB342" s="8">
        <v>126.75</v>
      </c>
      <c r="AC342" s="8">
        <v>202.8</v>
      </c>
      <c r="AD342" s="8">
        <v>101.40000000000003</v>
      </c>
    </row>
    <row r="343" spans="8:30" x14ac:dyDescent="0.2">
      <c r="H343" s="6">
        <v>339</v>
      </c>
      <c r="I343" s="8">
        <v>50.85</v>
      </c>
      <c r="J343" s="8">
        <v>84.75</v>
      </c>
      <c r="K343" s="8">
        <v>135.6</v>
      </c>
      <c r="L343" s="8">
        <v>67.800000000000011</v>
      </c>
      <c r="M343" s="69"/>
      <c r="N343" s="8">
        <v>339</v>
      </c>
      <c r="O343" s="8">
        <v>76.275000000000006</v>
      </c>
      <c r="P343" s="8">
        <v>127.125</v>
      </c>
      <c r="Q343" s="8">
        <v>203.39999999999998</v>
      </c>
      <c r="R343" s="8">
        <v>101.70000000000002</v>
      </c>
      <c r="T343" s="9">
        <v>339</v>
      </c>
      <c r="U343" s="8">
        <v>50.85</v>
      </c>
      <c r="V343" s="8">
        <v>84.75</v>
      </c>
      <c r="W343" s="8">
        <v>135.6</v>
      </c>
      <c r="X343" s="8">
        <v>67.800000000000011</v>
      </c>
      <c r="Z343" s="9">
        <v>339</v>
      </c>
      <c r="AA343" s="8">
        <v>76.275000000000006</v>
      </c>
      <c r="AB343" s="8">
        <v>127.125</v>
      </c>
      <c r="AC343" s="8">
        <v>203.39999999999998</v>
      </c>
      <c r="AD343" s="8">
        <v>101.70000000000002</v>
      </c>
    </row>
    <row r="344" spans="8:30" x14ac:dyDescent="0.2">
      <c r="H344" s="6">
        <v>340</v>
      </c>
      <c r="I344" s="8">
        <v>51</v>
      </c>
      <c r="J344" s="8">
        <v>85</v>
      </c>
      <c r="K344" s="8">
        <v>136</v>
      </c>
      <c r="L344" s="8">
        <v>68</v>
      </c>
      <c r="M344" s="69"/>
      <c r="N344" s="8">
        <v>340</v>
      </c>
      <c r="O344" s="8">
        <v>76.5</v>
      </c>
      <c r="P344" s="8">
        <v>127.5</v>
      </c>
      <c r="Q344" s="8">
        <v>204</v>
      </c>
      <c r="R344" s="8">
        <v>102</v>
      </c>
      <c r="T344" s="9">
        <v>340</v>
      </c>
      <c r="U344" s="8">
        <v>51</v>
      </c>
      <c r="V344" s="8">
        <v>85</v>
      </c>
      <c r="W344" s="8">
        <v>136</v>
      </c>
      <c r="X344" s="8">
        <v>68</v>
      </c>
      <c r="Z344" s="9">
        <v>340</v>
      </c>
      <c r="AA344" s="8">
        <v>76.5</v>
      </c>
      <c r="AB344" s="8">
        <v>127.5</v>
      </c>
      <c r="AC344" s="8">
        <v>204</v>
      </c>
      <c r="AD344" s="8">
        <v>102</v>
      </c>
    </row>
    <row r="345" spans="8:30" x14ac:dyDescent="0.2">
      <c r="H345" s="6">
        <v>341</v>
      </c>
      <c r="I345" s="8">
        <v>51.15</v>
      </c>
      <c r="J345" s="8">
        <v>85.25</v>
      </c>
      <c r="K345" s="8">
        <v>136.4</v>
      </c>
      <c r="L345" s="8">
        <v>68.199999999999989</v>
      </c>
      <c r="M345" s="69"/>
      <c r="N345" s="8">
        <v>341</v>
      </c>
      <c r="O345" s="8">
        <v>76.724999999999994</v>
      </c>
      <c r="P345" s="8">
        <v>127.875</v>
      </c>
      <c r="Q345" s="8">
        <v>204.60000000000002</v>
      </c>
      <c r="R345" s="8">
        <v>102.29999999999998</v>
      </c>
      <c r="T345" s="9">
        <v>341</v>
      </c>
      <c r="U345" s="8">
        <v>51.15</v>
      </c>
      <c r="V345" s="8">
        <v>85.25</v>
      </c>
      <c r="W345" s="8">
        <v>136.4</v>
      </c>
      <c r="X345" s="8">
        <v>68.199999999999989</v>
      </c>
      <c r="Z345" s="9">
        <v>341</v>
      </c>
      <c r="AA345" s="8">
        <v>76.724999999999994</v>
      </c>
      <c r="AB345" s="8">
        <v>127.875</v>
      </c>
      <c r="AC345" s="8">
        <v>204.60000000000002</v>
      </c>
      <c r="AD345" s="8">
        <v>102.29999999999998</v>
      </c>
    </row>
    <row r="346" spans="8:30" x14ac:dyDescent="0.2">
      <c r="H346" s="6">
        <v>342</v>
      </c>
      <c r="I346" s="8">
        <v>51.3</v>
      </c>
      <c r="J346" s="8">
        <v>85.5</v>
      </c>
      <c r="K346" s="8">
        <v>136.80000000000001</v>
      </c>
      <c r="L346" s="8">
        <v>68.399999999999977</v>
      </c>
      <c r="M346" s="69"/>
      <c r="N346" s="8">
        <v>342</v>
      </c>
      <c r="O346" s="8">
        <v>76.949999999999989</v>
      </c>
      <c r="P346" s="8">
        <v>128.25</v>
      </c>
      <c r="Q346" s="8">
        <v>205.20000000000002</v>
      </c>
      <c r="R346" s="8">
        <v>102.59999999999997</v>
      </c>
      <c r="T346" s="9">
        <v>342</v>
      </c>
      <c r="U346" s="8">
        <v>51.3</v>
      </c>
      <c r="V346" s="8">
        <v>85.5</v>
      </c>
      <c r="W346" s="8">
        <v>136.80000000000001</v>
      </c>
      <c r="X346" s="8">
        <v>68.399999999999977</v>
      </c>
      <c r="Z346" s="9">
        <v>342</v>
      </c>
      <c r="AA346" s="8">
        <v>76.949999999999989</v>
      </c>
      <c r="AB346" s="8">
        <v>128.25</v>
      </c>
      <c r="AC346" s="8">
        <v>205.20000000000002</v>
      </c>
      <c r="AD346" s="8">
        <v>102.59999999999997</v>
      </c>
    </row>
    <row r="347" spans="8:30" x14ac:dyDescent="0.2">
      <c r="H347" s="6">
        <v>343</v>
      </c>
      <c r="I347" s="8">
        <v>51.449999999999996</v>
      </c>
      <c r="J347" s="8">
        <v>85.75</v>
      </c>
      <c r="K347" s="8">
        <v>137.20000000000002</v>
      </c>
      <c r="L347" s="8">
        <v>68.600000000000023</v>
      </c>
      <c r="M347" s="69"/>
      <c r="N347" s="8">
        <v>343</v>
      </c>
      <c r="O347" s="8">
        <v>77.174999999999997</v>
      </c>
      <c r="P347" s="8">
        <v>128.625</v>
      </c>
      <c r="Q347" s="8">
        <v>205.8</v>
      </c>
      <c r="R347" s="8">
        <v>102.90000000000003</v>
      </c>
      <c r="T347" s="9">
        <v>343</v>
      </c>
      <c r="U347" s="8">
        <v>51.449999999999996</v>
      </c>
      <c r="V347" s="8">
        <v>85.75</v>
      </c>
      <c r="W347" s="8">
        <v>137.20000000000002</v>
      </c>
      <c r="X347" s="8">
        <v>68.600000000000023</v>
      </c>
      <c r="Z347" s="9">
        <v>343</v>
      </c>
      <c r="AA347" s="8">
        <v>77.174999999999997</v>
      </c>
      <c r="AB347" s="8">
        <v>128.625</v>
      </c>
      <c r="AC347" s="8">
        <v>205.8</v>
      </c>
      <c r="AD347" s="8">
        <v>102.90000000000003</v>
      </c>
    </row>
    <row r="348" spans="8:30" x14ac:dyDescent="0.2">
      <c r="H348" s="6">
        <v>344</v>
      </c>
      <c r="I348" s="8">
        <v>51.6</v>
      </c>
      <c r="J348" s="8">
        <v>86</v>
      </c>
      <c r="K348" s="8">
        <v>137.6</v>
      </c>
      <c r="L348" s="8">
        <v>68.800000000000011</v>
      </c>
      <c r="M348" s="69"/>
      <c r="N348" s="8">
        <v>344</v>
      </c>
      <c r="O348" s="8">
        <v>77.400000000000006</v>
      </c>
      <c r="P348" s="8">
        <v>129</v>
      </c>
      <c r="Q348" s="8">
        <v>206.39999999999998</v>
      </c>
      <c r="R348" s="8">
        <v>103.20000000000002</v>
      </c>
      <c r="T348" s="9">
        <v>344</v>
      </c>
      <c r="U348" s="8">
        <v>51.6</v>
      </c>
      <c r="V348" s="8">
        <v>86</v>
      </c>
      <c r="W348" s="8">
        <v>137.6</v>
      </c>
      <c r="X348" s="8">
        <v>68.800000000000011</v>
      </c>
      <c r="Z348" s="9">
        <v>344</v>
      </c>
      <c r="AA348" s="8">
        <v>77.400000000000006</v>
      </c>
      <c r="AB348" s="8">
        <v>129</v>
      </c>
      <c r="AC348" s="8">
        <v>206.39999999999998</v>
      </c>
      <c r="AD348" s="8">
        <v>103.20000000000002</v>
      </c>
    </row>
    <row r="349" spans="8:30" x14ac:dyDescent="0.2">
      <c r="H349" s="6">
        <v>345</v>
      </c>
      <c r="I349" s="8">
        <v>51.75</v>
      </c>
      <c r="J349" s="8">
        <v>86.25</v>
      </c>
      <c r="K349" s="8">
        <v>138</v>
      </c>
      <c r="L349" s="8">
        <v>69</v>
      </c>
      <c r="M349" s="69"/>
      <c r="N349" s="8">
        <v>345</v>
      </c>
      <c r="O349" s="8">
        <v>77.625</v>
      </c>
      <c r="P349" s="8">
        <v>129.375</v>
      </c>
      <c r="Q349" s="8">
        <v>207</v>
      </c>
      <c r="R349" s="8">
        <v>103.5</v>
      </c>
      <c r="T349" s="9">
        <v>345</v>
      </c>
      <c r="U349" s="8">
        <v>51.75</v>
      </c>
      <c r="V349" s="8">
        <v>86.25</v>
      </c>
      <c r="W349" s="8">
        <v>138</v>
      </c>
      <c r="X349" s="8">
        <v>69</v>
      </c>
      <c r="Z349" s="9">
        <v>345</v>
      </c>
      <c r="AA349" s="8">
        <v>77.625</v>
      </c>
      <c r="AB349" s="8">
        <v>129.375</v>
      </c>
      <c r="AC349" s="8">
        <v>207</v>
      </c>
      <c r="AD349" s="8">
        <v>103.5</v>
      </c>
    </row>
    <row r="350" spans="8:30" x14ac:dyDescent="0.2">
      <c r="H350" s="6">
        <v>346</v>
      </c>
      <c r="I350" s="8">
        <v>51.9</v>
      </c>
      <c r="J350" s="8">
        <v>86.5</v>
      </c>
      <c r="K350" s="8">
        <v>138.4</v>
      </c>
      <c r="L350" s="8">
        <v>69.199999999999989</v>
      </c>
      <c r="M350" s="69"/>
      <c r="N350" s="8">
        <v>346</v>
      </c>
      <c r="O350" s="8">
        <v>77.849999999999994</v>
      </c>
      <c r="P350" s="8">
        <v>129.75</v>
      </c>
      <c r="Q350" s="8">
        <v>207.60000000000002</v>
      </c>
      <c r="R350" s="8">
        <v>103.79999999999998</v>
      </c>
      <c r="T350" s="9">
        <v>346</v>
      </c>
      <c r="U350" s="8">
        <v>51.9</v>
      </c>
      <c r="V350" s="8">
        <v>86.5</v>
      </c>
      <c r="W350" s="8">
        <v>138.4</v>
      </c>
      <c r="X350" s="8">
        <v>69.199999999999989</v>
      </c>
      <c r="Z350" s="9">
        <v>346</v>
      </c>
      <c r="AA350" s="8">
        <v>77.849999999999994</v>
      </c>
      <c r="AB350" s="8">
        <v>129.75</v>
      </c>
      <c r="AC350" s="8">
        <v>207.60000000000002</v>
      </c>
      <c r="AD350" s="8">
        <v>103.79999999999998</v>
      </c>
    </row>
    <row r="351" spans="8:30" x14ac:dyDescent="0.2">
      <c r="H351" s="6">
        <v>347</v>
      </c>
      <c r="I351" s="8">
        <v>52.05</v>
      </c>
      <c r="J351" s="8">
        <v>86.75</v>
      </c>
      <c r="K351" s="8">
        <v>138.80000000000001</v>
      </c>
      <c r="L351" s="8">
        <v>69.399999999999977</v>
      </c>
      <c r="M351" s="69"/>
      <c r="N351" s="8">
        <v>347</v>
      </c>
      <c r="O351" s="8">
        <v>78.074999999999989</v>
      </c>
      <c r="P351" s="8">
        <v>130.125</v>
      </c>
      <c r="Q351" s="8">
        <v>208.20000000000002</v>
      </c>
      <c r="R351" s="8">
        <v>104.09999999999997</v>
      </c>
      <c r="T351" s="9">
        <v>347</v>
      </c>
      <c r="U351" s="8">
        <v>52.05</v>
      </c>
      <c r="V351" s="8">
        <v>86.75</v>
      </c>
      <c r="W351" s="8">
        <v>138.80000000000001</v>
      </c>
      <c r="X351" s="8">
        <v>69.399999999999977</v>
      </c>
      <c r="Z351" s="9">
        <v>347</v>
      </c>
      <c r="AA351" s="8">
        <v>78.074999999999989</v>
      </c>
      <c r="AB351" s="8">
        <v>130.125</v>
      </c>
      <c r="AC351" s="8">
        <v>208.20000000000002</v>
      </c>
      <c r="AD351" s="8">
        <v>104.09999999999997</v>
      </c>
    </row>
    <row r="352" spans="8:30" x14ac:dyDescent="0.2">
      <c r="H352" s="6">
        <v>348</v>
      </c>
      <c r="I352" s="8">
        <v>52.199999999999996</v>
      </c>
      <c r="J352" s="8">
        <v>87</v>
      </c>
      <c r="K352" s="8">
        <v>139.20000000000002</v>
      </c>
      <c r="L352" s="8">
        <v>69.600000000000023</v>
      </c>
      <c r="M352" s="69"/>
      <c r="N352" s="8">
        <v>348</v>
      </c>
      <c r="O352" s="8">
        <v>78.3</v>
      </c>
      <c r="P352" s="8">
        <v>130.5</v>
      </c>
      <c r="Q352" s="8">
        <v>208.8</v>
      </c>
      <c r="R352" s="8">
        <v>104.40000000000003</v>
      </c>
      <c r="T352" s="9">
        <v>348</v>
      </c>
      <c r="U352" s="8">
        <v>52.199999999999996</v>
      </c>
      <c r="V352" s="8">
        <v>87</v>
      </c>
      <c r="W352" s="8">
        <v>139.20000000000002</v>
      </c>
      <c r="X352" s="8">
        <v>69.600000000000023</v>
      </c>
      <c r="Z352" s="9">
        <v>348</v>
      </c>
      <c r="AA352" s="8">
        <v>78.3</v>
      </c>
      <c r="AB352" s="8">
        <v>130.5</v>
      </c>
      <c r="AC352" s="8">
        <v>208.8</v>
      </c>
      <c r="AD352" s="8">
        <v>104.40000000000003</v>
      </c>
    </row>
    <row r="353" spans="8:30" x14ac:dyDescent="0.2">
      <c r="H353" s="6">
        <v>349</v>
      </c>
      <c r="I353" s="8">
        <v>52.35</v>
      </c>
      <c r="J353" s="8">
        <v>87.25</v>
      </c>
      <c r="K353" s="8">
        <v>139.6</v>
      </c>
      <c r="L353" s="8">
        <v>69.800000000000011</v>
      </c>
      <c r="M353" s="69"/>
      <c r="N353" s="8">
        <v>349</v>
      </c>
      <c r="O353" s="8">
        <v>78.525000000000006</v>
      </c>
      <c r="P353" s="8">
        <v>130.875</v>
      </c>
      <c r="Q353" s="8">
        <v>209.39999999999998</v>
      </c>
      <c r="R353" s="8">
        <v>104.70000000000002</v>
      </c>
      <c r="T353" s="9">
        <v>349</v>
      </c>
      <c r="U353" s="8">
        <v>52.35</v>
      </c>
      <c r="V353" s="8">
        <v>87.25</v>
      </c>
      <c r="W353" s="8">
        <v>139.6</v>
      </c>
      <c r="X353" s="8">
        <v>69.800000000000011</v>
      </c>
      <c r="Z353" s="9">
        <v>349</v>
      </c>
      <c r="AA353" s="8">
        <v>78.525000000000006</v>
      </c>
      <c r="AB353" s="8">
        <v>130.875</v>
      </c>
      <c r="AC353" s="8">
        <v>209.39999999999998</v>
      </c>
      <c r="AD353" s="8">
        <v>104.70000000000002</v>
      </c>
    </row>
    <row r="354" spans="8:30" x14ac:dyDescent="0.2">
      <c r="H354" s="6">
        <v>350</v>
      </c>
      <c r="I354" s="8">
        <v>52.5</v>
      </c>
      <c r="J354" s="8">
        <v>87.5</v>
      </c>
      <c r="K354" s="8">
        <v>140</v>
      </c>
      <c r="L354" s="8">
        <v>70</v>
      </c>
      <c r="M354" s="69"/>
      <c r="N354" s="8">
        <v>350</v>
      </c>
      <c r="O354" s="8">
        <v>78.75</v>
      </c>
      <c r="P354" s="8">
        <v>131.25</v>
      </c>
      <c r="Q354" s="8">
        <v>210</v>
      </c>
      <c r="R354" s="8">
        <v>105</v>
      </c>
      <c r="T354" s="9">
        <v>350</v>
      </c>
      <c r="U354" s="8">
        <v>52.5</v>
      </c>
      <c r="V354" s="8">
        <v>87.5</v>
      </c>
      <c r="W354" s="8">
        <v>140</v>
      </c>
      <c r="X354" s="8">
        <v>70</v>
      </c>
      <c r="Z354" s="9">
        <v>350</v>
      </c>
      <c r="AA354" s="8">
        <v>78.75</v>
      </c>
      <c r="AB354" s="8">
        <v>131.25</v>
      </c>
      <c r="AC354" s="8">
        <v>210</v>
      </c>
      <c r="AD354" s="8">
        <v>105</v>
      </c>
    </row>
    <row r="355" spans="8:30" x14ac:dyDescent="0.2">
      <c r="H355" s="6">
        <v>351</v>
      </c>
      <c r="I355" s="8">
        <v>52.65</v>
      </c>
      <c r="J355" s="8">
        <v>87.75</v>
      </c>
      <c r="K355" s="8">
        <v>140.4</v>
      </c>
      <c r="L355" s="8">
        <v>70.199999999999989</v>
      </c>
      <c r="M355" s="69"/>
      <c r="N355" s="8">
        <v>351</v>
      </c>
      <c r="O355" s="8">
        <v>78.974999999999994</v>
      </c>
      <c r="P355" s="8">
        <v>131.625</v>
      </c>
      <c r="Q355" s="8">
        <v>210.60000000000002</v>
      </c>
      <c r="R355" s="8">
        <v>105.29999999999998</v>
      </c>
      <c r="T355" s="9">
        <v>351</v>
      </c>
      <c r="U355" s="8">
        <v>52.65</v>
      </c>
      <c r="V355" s="8">
        <v>87.75</v>
      </c>
      <c r="W355" s="8">
        <v>140.4</v>
      </c>
      <c r="X355" s="8">
        <v>70.199999999999989</v>
      </c>
      <c r="Z355" s="9">
        <v>351</v>
      </c>
      <c r="AA355" s="8">
        <v>78.974999999999994</v>
      </c>
      <c r="AB355" s="8">
        <v>131.625</v>
      </c>
      <c r="AC355" s="8">
        <v>210.60000000000002</v>
      </c>
      <c r="AD355" s="8">
        <v>105.29999999999998</v>
      </c>
    </row>
    <row r="356" spans="8:30" x14ac:dyDescent="0.2">
      <c r="H356" s="6">
        <v>352</v>
      </c>
      <c r="I356" s="8">
        <v>52.8</v>
      </c>
      <c r="J356" s="8">
        <v>88</v>
      </c>
      <c r="K356" s="8">
        <v>140.80000000000001</v>
      </c>
      <c r="L356" s="8">
        <v>70.399999999999977</v>
      </c>
      <c r="M356" s="69"/>
      <c r="N356" s="8">
        <v>352</v>
      </c>
      <c r="O356" s="8">
        <v>79.199999999999989</v>
      </c>
      <c r="P356" s="8">
        <v>132</v>
      </c>
      <c r="Q356" s="8">
        <v>211.20000000000002</v>
      </c>
      <c r="R356" s="8">
        <v>105.59999999999997</v>
      </c>
      <c r="T356" s="9">
        <v>352</v>
      </c>
      <c r="U356" s="8">
        <v>52.8</v>
      </c>
      <c r="V356" s="8">
        <v>88</v>
      </c>
      <c r="W356" s="8">
        <v>140.80000000000001</v>
      </c>
      <c r="X356" s="8">
        <v>70.399999999999977</v>
      </c>
      <c r="Z356" s="9">
        <v>352</v>
      </c>
      <c r="AA356" s="8">
        <v>79.199999999999989</v>
      </c>
      <c r="AB356" s="8">
        <v>132</v>
      </c>
      <c r="AC356" s="8">
        <v>211.20000000000002</v>
      </c>
      <c r="AD356" s="8">
        <v>105.59999999999997</v>
      </c>
    </row>
    <row r="357" spans="8:30" x14ac:dyDescent="0.2">
      <c r="H357" s="6">
        <v>353</v>
      </c>
      <c r="I357" s="8">
        <v>52.949999999999996</v>
      </c>
      <c r="J357" s="8">
        <v>88.25</v>
      </c>
      <c r="K357" s="8">
        <v>141.20000000000002</v>
      </c>
      <c r="L357" s="8">
        <v>70.600000000000023</v>
      </c>
      <c r="M357" s="69"/>
      <c r="N357" s="8">
        <v>353</v>
      </c>
      <c r="O357" s="8">
        <v>79.424999999999997</v>
      </c>
      <c r="P357" s="8">
        <v>132.375</v>
      </c>
      <c r="Q357" s="8">
        <v>211.8</v>
      </c>
      <c r="R357" s="8">
        <v>105.90000000000003</v>
      </c>
      <c r="T357" s="9">
        <v>353</v>
      </c>
      <c r="U357" s="8">
        <v>52.949999999999996</v>
      </c>
      <c r="V357" s="8">
        <v>88.25</v>
      </c>
      <c r="W357" s="8">
        <v>141.20000000000002</v>
      </c>
      <c r="X357" s="8">
        <v>70.600000000000023</v>
      </c>
      <c r="Z357" s="9">
        <v>353</v>
      </c>
      <c r="AA357" s="8">
        <v>79.424999999999997</v>
      </c>
      <c r="AB357" s="8">
        <v>132.375</v>
      </c>
      <c r="AC357" s="8">
        <v>211.8</v>
      </c>
      <c r="AD357" s="8">
        <v>105.90000000000003</v>
      </c>
    </row>
    <row r="358" spans="8:30" x14ac:dyDescent="0.2">
      <c r="H358" s="6">
        <v>354</v>
      </c>
      <c r="I358" s="8">
        <v>53.1</v>
      </c>
      <c r="J358" s="8">
        <v>88.5</v>
      </c>
      <c r="K358" s="8">
        <v>141.6</v>
      </c>
      <c r="L358" s="8">
        <v>70.800000000000011</v>
      </c>
      <c r="M358" s="69"/>
      <c r="N358" s="8">
        <v>354</v>
      </c>
      <c r="O358" s="8">
        <v>79.650000000000006</v>
      </c>
      <c r="P358" s="8">
        <v>132.75</v>
      </c>
      <c r="Q358" s="8">
        <v>212.39999999999998</v>
      </c>
      <c r="R358" s="8">
        <v>106.20000000000002</v>
      </c>
      <c r="T358" s="9">
        <v>354</v>
      </c>
      <c r="U358" s="8">
        <v>53.1</v>
      </c>
      <c r="V358" s="8">
        <v>88.5</v>
      </c>
      <c r="W358" s="8">
        <v>141.6</v>
      </c>
      <c r="X358" s="8">
        <v>70.800000000000011</v>
      </c>
      <c r="Z358" s="9">
        <v>354</v>
      </c>
      <c r="AA358" s="8">
        <v>79.650000000000006</v>
      </c>
      <c r="AB358" s="8">
        <v>132.75</v>
      </c>
      <c r="AC358" s="8">
        <v>212.39999999999998</v>
      </c>
      <c r="AD358" s="8">
        <v>106.20000000000002</v>
      </c>
    </row>
    <row r="359" spans="8:30" x14ac:dyDescent="0.2">
      <c r="H359" s="6">
        <v>355</v>
      </c>
      <c r="I359" s="8">
        <v>53.25</v>
      </c>
      <c r="J359" s="8">
        <v>88.75</v>
      </c>
      <c r="K359" s="8">
        <v>142</v>
      </c>
      <c r="L359" s="8">
        <v>71</v>
      </c>
      <c r="M359" s="69"/>
      <c r="N359" s="8">
        <v>355</v>
      </c>
      <c r="O359" s="8">
        <v>79.875</v>
      </c>
      <c r="P359" s="8">
        <v>133.125</v>
      </c>
      <c r="Q359" s="8">
        <v>213</v>
      </c>
      <c r="R359" s="8">
        <v>106.5</v>
      </c>
      <c r="T359" s="9">
        <v>355</v>
      </c>
      <c r="U359" s="8">
        <v>53.25</v>
      </c>
      <c r="V359" s="8">
        <v>88.75</v>
      </c>
      <c r="W359" s="8">
        <v>142</v>
      </c>
      <c r="X359" s="8">
        <v>71</v>
      </c>
      <c r="Z359" s="9">
        <v>355</v>
      </c>
      <c r="AA359" s="8">
        <v>79.875</v>
      </c>
      <c r="AB359" s="8">
        <v>133.125</v>
      </c>
      <c r="AC359" s="8">
        <v>213</v>
      </c>
      <c r="AD359" s="8">
        <v>106.5</v>
      </c>
    </row>
    <row r="360" spans="8:30" x14ac:dyDescent="0.2">
      <c r="H360" s="6">
        <v>356</v>
      </c>
      <c r="I360" s="8">
        <v>53.4</v>
      </c>
      <c r="J360" s="8">
        <v>89</v>
      </c>
      <c r="K360" s="8">
        <v>142.4</v>
      </c>
      <c r="L360" s="8">
        <v>71.199999999999989</v>
      </c>
      <c r="M360" s="69"/>
      <c r="N360" s="8">
        <v>356</v>
      </c>
      <c r="O360" s="8">
        <v>80.099999999999994</v>
      </c>
      <c r="P360" s="8">
        <v>133.5</v>
      </c>
      <c r="Q360" s="8">
        <v>213.60000000000002</v>
      </c>
      <c r="R360" s="8">
        <v>106.79999999999998</v>
      </c>
      <c r="T360" s="9">
        <v>356</v>
      </c>
      <c r="U360" s="8">
        <v>53.4</v>
      </c>
      <c r="V360" s="8">
        <v>89</v>
      </c>
      <c r="W360" s="8">
        <v>142.4</v>
      </c>
      <c r="X360" s="8">
        <v>71.199999999999989</v>
      </c>
      <c r="Z360" s="9">
        <v>356</v>
      </c>
      <c r="AA360" s="8">
        <v>80.099999999999994</v>
      </c>
      <c r="AB360" s="8">
        <v>133.5</v>
      </c>
      <c r="AC360" s="8">
        <v>213.60000000000002</v>
      </c>
      <c r="AD360" s="8">
        <v>106.79999999999998</v>
      </c>
    </row>
    <row r="361" spans="8:30" x14ac:dyDescent="0.2">
      <c r="H361" s="6">
        <v>357</v>
      </c>
      <c r="I361" s="8">
        <v>53.55</v>
      </c>
      <c r="J361" s="8">
        <v>89.25</v>
      </c>
      <c r="K361" s="8">
        <v>142.80000000000001</v>
      </c>
      <c r="L361" s="8">
        <v>71.399999999999977</v>
      </c>
      <c r="M361" s="69"/>
      <c r="N361" s="8">
        <v>357</v>
      </c>
      <c r="O361" s="8">
        <v>80.324999999999989</v>
      </c>
      <c r="P361" s="8">
        <v>133.875</v>
      </c>
      <c r="Q361" s="8">
        <v>214.20000000000002</v>
      </c>
      <c r="R361" s="8">
        <v>107.09999999999997</v>
      </c>
      <c r="T361" s="9">
        <v>357</v>
      </c>
      <c r="U361" s="8">
        <v>53.55</v>
      </c>
      <c r="V361" s="8">
        <v>89.25</v>
      </c>
      <c r="W361" s="8">
        <v>142.80000000000001</v>
      </c>
      <c r="X361" s="8">
        <v>71.399999999999977</v>
      </c>
      <c r="Z361" s="9">
        <v>357</v>
      </c>
      <c r="AA361" s="8">
        <v>80.324999999999989</v>
      </c>
      <c r="AB361" s="8">
        <v>133.875</v>
      </c>
      <c r="AC361" s="8">
        <v>214.20000000000002</v>
      </c>
      <c r="AD361" s="8">
        <v>107.09999999999997</v>
      </c>
    </row>
    <row r="362" spans="8:30" x14ac:dyDescent="0.2">
      <c r="H362" s="6">
        <v>358</v>
      </c>
      <c r="I362" s="8">
        <v>53.699999999999996</v>
      </c>
      <c r="J362" s="8">
        <v>89.5</v>
      </c>
      <c r="K362" s="8">
        <v>143.20000000000002</v>
      </c>
      <c r="L362" s="8">
        <v>71.600000000000023</v>
      </c>
      <c r="M362" s="69"/>
      <c r="N362" s="8">
        <v>358</v>
      </c>
      <c r="O362" s="8">
        <v>80.55</v>
      </c>
      <c r="P362" s="8">
        <v>134.25</v>
      </c>
      <c r="Q362" s="8">
        <v>214.8</v>
      </c>
      <c r="R362" s="8">
        <v>107.40000000000003</v>
      </c>
      <c r="T362" s="9">
        <v>358</v>
      </c>
      <c r="U362" s="8">
        <v>53.699999999999996</v>
      </c>
      <c r="V362" s="8">
        <v>89.5</v>
      </c>
      <c r="W362" s="8">
        <v>143.20000000000002</v>
      </c>
      <c r="X362" s="8">
        <v>71.600000000000023</v>
      </c>
      <c r="Z362" s="9">
        <v>358</v>
      </c>
      <c r="AA362" s="8">
        <v>80.55</v>
      </c>
      <c r="AB362" s="8">
        <v>134.25</v>
      </c>
      <c r="AC362" s="8">
        <v>214.8</v>
      </c>
      <c r="AD362" s="8">
        <v>107.40000000000003</v>
      </c>
    </row>
    <row r="363" spans="8:30" x14ac:dyDescent="0.2">
      <c r="H363" s="6">
        <v>359</v>
      </c>
      <c r="I363" s="8">
        <v>53.85</v>
      </c>
      <c r="J363" s="8">
        <v>89.75</v>
      </c>
      <c r="K363" s="8">
        <v>143.6</v>
      </c>
      <c r="L363" s="8">
        <v>71.800000000000011</v>
      </c>
      <c r="M363" s="69"/>
      <c r="N363" s="8">
        <v>359</v>
      </c>
      <c r="O363" s="8">
        <v>80.775000000000006</v>
      </c>
      <c r="P363" s="8">
        <v>134.625</v>
      </c>
      <c r="Q363" s="8">
        <v>215.39999999999998</v>
      </c>
      <c r="R363" s="8">
        <v>107.70000000000002</v>
      </c>
      <c r="T363" s="9">
        <v>359</v>
      </c>
      <c r="U363" s="8">
        <v>53.85</v>
      </c>
      <c r="V363" s="8">
        <v>89.75</v>
      </c>
      <c r="W363" s="8">
        <v>143.6</v>
      </c>
      <c r="X363" s="8">
        <v>71.800000000000011</v>
      </c>
      <c r="Z363" s="9">
        <v>359</v>
      </c>
      <c r="AA363" s="8">
        <v>80.775000000000006</v>
      </c>
      <c r="AB363" s="8">
        <v>134.625</v>
      </c>
      <c r="AC363" s="8">
        <v>215.39999999999998</v>
      </c>
      <c r="AD363" s="8">
        <v>107.70000000000002</v>
      </c>
    </row>
    <row r="364" spans="8:30" x14ac:dyDescent="0.2">
      <c r="H364" s="6">
        <v>360</v>
      </c>
      <c r="I364" s="8">
        <v>54</v>
      </c>
      <c r="J364" s="8">
        <v>90</v>
      </c>
      <c r="K364" s="8">
        <v>144</v>
      </c>
      <c r="L364" s="8">
        <v>72</v>
      </c>
      <c r="M364" s="69"/>
      <c r="N364" s="8">
        <v>360</v>
      </c>
      <c r="O364" s="8">
        <v>81</v>
      </c>
      <c r="P364" s="8">
        <v>135</v>
      </c>
      <c r="Q364" s="8">
        <v>216</v>
      </c>
      <c r="R364" s="8">
        <v>108</v>
      </c>
      <c r="T364" s="9">
        <v>360</v>
      </c>
      <c r="U364" s="8">
        <v>54</v>
      </c>
      <c r="V364" s="8">
        <v>90</v>
      </c>
      <c r="W364" s="8">
        <v>144</v>
      </c>
      <c r="X364" s="8">
        <v>72</v>
      </c>
      <c r="Z364" s="9">
        <v>360</v>
      </c>
      <c r="AA364" s="8">
        <v>81</v>
      </c>
      <c r="AB364" s="8">
        <v>135</v>
      </c>
      <c r="AC364" s="8">
        <v>216</v>
      </c>
      <c r="AD364" s="8">
        <v>108</v>
      </c>
    </row>
    <row r="365" spans="8:30" x14ac:dyDescent="0.2">
      <c r="H365" s="6">
        <v>361</v>
      </c>
      <c r="I365" s="8">
        <v>54.15</v>
      </c>
      <c r="J365" s="8">
        <v>90.25</v>
      </c>
      <c r="K365" s="8">
        <v>144.4</v>
      </c>
      <c r="L365" s="8">
        <v>72.199999999999989</v>
      </c>
      <c r="M365" s="69"/>
      <c r="N365" s="8">
        <v>361</v>
      </c>
      <c r="O365" s="8">
        <v>81.224999999999994</v>
      </c>
      <c r="P365" s="8">
        <v>135.375</v>
      </c>
      <c r="Q365" s="8">
        <v>216.60000000000002</v>
      </c>
      <c r="R365" s="8">
        <v>108.29999999999998</v>
      </c>
      <c r="T365" s="9">
        <v>361</v>
      </c>
      <c r="U365" s="8">
        <v>54.15</v>
      </c>
      <c r="V365" s="8">
        <v>90.25</v>
      </c>
      <c r="W365" s="8">
        <v>144.4</v>
      </c>
      <c r="X365" s="8">
        <v>72.199999999999989</v>
      </c>
      <c r="Z365" s="9">
        <v>361</v>
      </c>
      <c r="AA365" s="8">
        <v>81.224999999999994</v>
      </c>
      <c r="AB365" s="8">
        <v>135.375</v>
      </c>
      <c r="AC365" s="8">
        <v>216.60000000000002</v>
      </c>
      <c r="AD365" s="8">
        <v>108.29999999999998</v>
      </c>
    </row>
    <row r="366" spans="8:30" x14ac:dyDescent="0.2">
      <c r="H366" s="6">
        <v>362</v>
      </c>
      <c r="I366" s="8">
        <v>54.3</v>
      </c>
      <c r="J366" s="8">
        <v>90.5</v>
      </c>
      <c r="K366" s="8">
        <v>144.80000000000001</v>
      </c>
      <c r="L366" s="8">
        <v>72.399999999999977</v>
      </c>
      <c r="M366" s="69"/>
      <c r="N366" s="8">
        <v>362</v>
      </c>
      <c r="O366" s="8">
        <v>81.449999999999989</v>
      </c>
      <c r="P366" s="8">
        <v>135.75</v>
      </c>
      <c r="Q366" s="8">
        <v>217.20000000000002</v>
      </c>
      <c r="R366" s="8">
        <v>108.59999999999997</v>
      </c>
      <c r="T366" s="9">
        <v>362</v>
      </c>
      <c r="U366" s="8">
        <v>54.3</v>
      </c>
      <c r="V366" s="8">
        <v>90.5</v>
      </c>
      <c r="W366" s="8">
        <v>144.80000000000001</v>
      </c>
      <c r="X366" s="8">
        <v>72.399999999999977</v>
      </c>
      <c r="Z366" s="9">
        <v>362</v>
      </c>
      <c r="AA366" s="8">
        <v>81.449999999999989</v>
      </c>
      <c r="AB366" s="8">
        <v>135.75</v>
      </c>
      <c r="AC366" s="8">
        <v>217.20000000000002</v>
      </c>
      <c r="AD366" s="8">
        <v>108.59999999999997</v>
      </c>
    </row>
    <row r="367" spans="8:30" x14ac:dyDescent="0.2">
      <c r="H367" s="6">
        <v>363</v>
      </c>
      <c r="I367" s="8">
        <v>54.449999999999996</v>
      </c>
      <c r="J367" s="8">
        <v>90.75</v>
      </c>
      <c r="K367" s="8">
        <v>145.20000000000002</v>
      </c>
      <c r="L367" s="8">
        <v>72.600000000000023</v>
      </c>
      <c r="M367" s="69"/>
      <c r="N367" s="8">
        <v>363</v>
      </c>
      <c r="O367" s="8">
        <v>81.674999999999997</v>
      </c>
      <c r="P367" s="8">
        <v>136.125</v>
      </c>
      <c r="Q367" s="8">
        <v>217.8</v>
      </c>
      <c r="R367" s="8">
        <v>108.90000000000003</v>
      </c>
      <c r="T367" s="9">
        <v>363</v>
      </c>
      <c r="U367" s="8">
        <v>54.449999999999996</v>
      </c>
      <c r="V367" s="8">
        <v>90.75</v>
      </c>
      <c r="W367" s="8">
        <v>145.20000000000002</v>
      </c>
      <c r="X367" s="8">
        <v>72.600000000000023</v>
      </c>
      <c r="Z367" s="9">
        <v>363</v>
      </c>
      <c r="AA367" s="8">
        <v>81.674999999999997</v>
      </c>
      <c r="AB367" s="8">
        <v>136.125</v>
      </c>
      <c r="AC367" s="8">
        <v>217.8</v>
      </c>
      <c r="AD367" s="8">
        <v>108.90000000000003</v>
      </c>
    </row>
    <row r="368" spans="8:30" x14ac:dyDescent="0.2">
      <c r="H368" s="6">
        <v>364</v>
      </c>
      <c r="I368" s="8">
        <v>54.6</v>
      </c>
      <c r="J368" s="8">
        <v>91</v>
      </c>
      <c r="K368" s="8">
        <v>145.6</v>
      </c>
      <c r="L368" s="8">
        <v>72.800000000000011</v>
      </c>
      <c r="M368" s="69"/>
      <c r="N368" s="8">
        <v>364</v>
      </c>
      <c r="O368" s="8">
        <v>81.900000000000006</v>
      </c>
      <c r="P368" s="8">
        <v>136.5</v>
      </c>
      <c r="Q368" s="8">
        <v>218.39999999999998</v>
      </c>
      <c r="R368" s="8">
        <v>109.20000000000002</v>
      </c>
      <c r="T368" s="9">
        <v>364</v>
      </c>
      <c r="U368" s="8">
        <v>54.6</v>
      </c>
      <c r="V368" s="8">
        <v>91</v>
      </c>
      <c r="W368" s="8">
        <v>145.6</v>
      </c>
      <c r="X368" s="8">
        <v>72.800000000000011</v>
      </c>
      <c r="Z368" s="9">
        <v>364</v>
      </c>
      <c r="AA368" s="8">
        <v>81.900000000000006</v>
      </c>
      <c r="AB368" s="8">
        <v>136.5</v>
      </c>
      <c r="AC368" s="8">
        <v>218.39999999999998</v>
      </c>
      <c r="AD368" s="8">
        <v>109.20000000000002</v>
      </c>
    </row>
    <row r="369" spans="8:30" x14ac:dyDescent="0.2">
      <c r="H369" s="6">
        <v>365</v>
      </c>
      <c r="I369" s="8">
        <v>54.75</v>
      </c>
      <c r="J369" s="8">
        <v>91.25</v>
      </c>
      <c r="K369" s="8">
        <v>146</v>
      </c>
      <c r="L369" s="8">
        <v>73</v>
      </c>
      <c r="M369" s="69"/>
      <c r="N369" s="8">
        <v>365</v>
      </c>
      <c r="O369" s="8">
        <v>82.125</v>
      </c>
      <c r="P369" s="8">
        <v>136.875</v>
      </c>
      <c r="Q369" s="8">
        <v>219</v>
      </c>
      <c r="R369" s="8">
        <v>109.5</v>
      </c>
      <c r="T369" s="9">
        <v>365</v>
      </c>
      <c r="U369" s="8">
        <v>54.75</v>
      </c>
      <c r="V369" s="8">
        <v>91.25</v>
      </c>
      <c r="W369" s="8">
        <v>146</v>
      </c>
      <c r="X369" s="8">
        <v>73</v>
      </c>
      <c r="Z369" s="9">
        <v>365</v>
      </c>
      <c r="AA369" s="8">
        <v>82.125</v>
      </c>
      <c r="AB369" s="8">
        <v>136.875</v>
      </c>
      <c r="AC369" s="8">
        <v>219</v>
      </c>
      <c r="AD369" s="8">
        <v>109.5</v>
      </c>
    </row>
    <row r="370" spans="8:30" x14ac:dyDescent="0.2">
      <c r="H370" s="6">
        <v>366</v>
      </c>
      <c r="I370" s="8">
        <v>54.9</v>
      </c>
      <c r="J370" s="8">
        <v>91.5</v>
      </c>
      <c r="K370" s="8">
        <v>146.4</v>
      </c>
      <c r="L370" s="8">
        <v>73.199999999999989</v>
      </c>
      <c r="M370" s="69"/>
      <c r="N370" s="8">
        <v>366</v>
      </c>
      <c r="O370" s="8">
        <v>82.35</v>
      </c>
      <c r="P370" s="8">
        <v>137.25</v>
      </c>
      <c r="Q370" s="8">
        <v>219.60000000000002</v>
      </c>
      <c r="R370" s="8">
        <v>109.79999999999998</v>
      </c>
      <c r="T370" s="9">
        <v>366</v>
      </c>
      <c r="U370" s="8">
        <v>54.9</v>
      </c>
      <c r="V370" s="8">
        <v>91.5</v>
      </c>
      <c r="W370" s="8">
        <v>146.4</v>
      </c>
      <c r="X370" s="8">
        <v>73.199999999999989</v>
      </c>
      <c r="Z370" s="9">
        <v>366</v>
      </c>
      <c r="AA370" s="8">
        <v>82.35</v>
      </c>
      <c r="AB370" s="8">
        <v>137.25</v>
      </c>
      <c r="AC370" s="8">
        <v>219.60000000000002</v>
      </c>
      <c r="AD370" s="8">
        <v>109.79999999999998</v>
      </c>
    </row>
    <row r="371" spans="8:30" x14ac:dyDescent="0.2">
      <c r="H371" s="6">
        <v>367</v>
      </c>
      <c r="I371" s="8">
        <v>55.05</v>
      </c>
      <c r="J371" s="8">
        <v>91.75</v>
      </c>
      <c r="K371" s="8">
        <v>146.80000000000001</v>
      </c>
      <c r="L371" s="8">
        <v>73.399999999999977</v>
      </c>
      <c r="M371" s="69"/>
      <c r="N371" s="8">
        <v>367</v>
      </c>
      <c r="O371" s="8">
        <v>82.574999999999989</v>
      </c>
      <c r="P371" s="8">
        <v>137.625</v>
      </c>
      <c r="Q371" s="8">
        <v>220.20000000000002</v>
      </c>
      <c r="R371" s="8">
        <v>110.09999999999997</v>
      </c>
      <c r="T371" s="9">
        <v>367</v>
      </c>
      <c r="U371" s="8">
        <v>55.05</v>
      </c>
      <c r="V371" s="8">
        <v>91.75</v>
      </c>
      <c r="W371" s="8">
        <v>146.80000000000001</v>
      </c>
      <c r="X371" s="8">
        <v>73.399999999999977</v>
      </c>
      <c r="Z371" s="9">
        <v>367</v>
      </c>
      <c r="AA371" s="8">
        <v>82.574999999999989</v>
      </c>
      <c r="AB371" s="8">
        <v>137.625</v>
      </c>
      <c r="AC371" s="8">
        <v>220.20000000000002</v>
      </c>
      <c r="AD371" s="8">
        <v>110.09999999999997</v>
      </c>
    </row>
    <row r="372" spans="8:30" x14ac:dyDescent="0.2">
      <c r="H372" s="6">
        <v>368</v>
      </c>
      <c r="I372" s="8">
        <v>55.199999999999996</v>
      </c>
      <c r="J372" s="8">
        <v>92</v>
      </c>
      <c r="K372" s="8">
        <v>147.20000000000002</v>
      </c>
      <c r="L372" s="8">
        <v>73.600000000000023</v>
      </c>
      <c r="M372" s="69"/>
      <c r="N372" s="8">
        <v>368</v>
      </c>
      <c r="O372" s="8">
        <v>82.8</v>
      </c>
      <c r="P372" s="8">
        <v>138</v>
      </c>
      <c r="Q372" s="8">
        <v>220.8</v>
      </c>
      <c r="R372" s="8">
        <v>110.40000000000003</v>
      </c>
      <c r="T372" s="9">
        <v>368</v>
      </c>
      <c r="U372" s="8">
        <v>55.199999999999996</v>
      </c>
      <c r="V372" s="8">
        <v>92</v>
      </c>
      <c r="W372" s="8">
        <v>147.20000000000002</v>
      </c>
      <c r="X372" s="8">
        <v>73.600000000000023</v>
      </c>
      <c r="Z372" s="9">
        <v>368</v>
      </c>
      <c r="AA372" s="8">
        <v>82.8</v>
      </c>
      <c r="AB372" s="8">
        <v>138</v>
      </c>
      <c r="AC372" s="8">
        <v>220.8</v>
      </c>
      <c r="AD372" s="8">
        <v>110.40000000000003</v>
      </c>
    </row>
    <row r="373" spans="8:30" x14ac:dyDescent="0.2">
      <c r="H373" s="6">
        <v>369</v>
      </c>
      <c r="I373" s="8">
        <v>55.35</v>
      </c>
      <c r="J373" s="8">
        <v>92.25</v>
      </c>
      <c r="K373" s="8">
        <v>147.6</v>
      </c>
      <c r="L373" s="8">
        <v>73.800000000000011</v>
      </c>
      <c r="M373" s="69"/>
      <c r="N373" s="8">
        <v>369</v>
      </c>
      <c r="O373" s="8">
        <v>83.025000000000006</v>
      </c>
      <c r="P373" s="8">
        <v>138.375</v>
      </c>
      <c r="Q373" s="8">
        <v>221.39999999999998</v>
      </c>
      <c r="R373" s="8">
        <v>110.70000000000002</v>
      </c>
      <c r="T373" s="9">
        <v>369</v>
      </c>
      <c r="U373" s="8">
        <v>55.35</v>
      </c>
      <c r="V373" s="8">
        <v>92.25</v>
      </c>
      <c r="W373" s="8">
        <v>147.6</v>
      </c>
      <c r="X373" s="8">
        <v>73.800000000000011</v>
      </c>
      <c r="Z373" s="9">
        <v>369</v>
      </c>
      <c r="AA373" s="8">
        <v>83.025000000000006</v>
      </c>
      <c r="AB373" s="8">
        <v>138.375</v>
      </c>
      <c r="AC373" s="8">
        <v>221.39999999999998</v>
      </c>
      <c r="AD373" s="8">
        <v>110.70000000000002</v>
      </c>
    </row>
    <row r="374" spans="8:30" x14ac:dyDescent="0.2">
      <c r="H374" s="6">
        <v>370</v>
      </c>
      <c r="I374" s="8">
        <v>55.5</v>
      </c>
      <c r="J374" s="8">
        <v>92.5</v>
      </c>
      <c r="K374" s="8">
        <v>148</v>
      </c>
      <c r="L374" s="8">
        <v>74</v>
      </c>
      <c r="M374" s="69"/>
      <c r="N374" s="8">
        <v>370</v>
      </c>
      <c r="O374" s="8">
        <v>83.25</v>
      </c>
      <c r="P374" s="8">
        <v>138.75</v>
      </c>
      <c r="Q374" s="8">
        <v>222</v>
      </c>
      <c r="R374" s="8">
        <v>111</v>
      </c>
      <c r="T374" s="9">
        <v>370</v>
      </c>
      <c r="U374" s="8">
        <v>55.5</v>
      </c>
      <c r="V374" s="8">
        <v>92.5</v>
      </c>
      <c r="W374" s="8">
        <v>148</v>
      </c>
      <c r="X374" s="8">
        <v>74</v>
      </c>
      <c r="Z374" s="9">
        <v>370</v>
      </c>
      <c r="AA374" s="8">
        <v>83.25</v>
      </c>
      <c r="AB374" s="8">
        <v>138.75</v>
      </c>
      <c r="AC374" s="8">
        <v>222</v>
      </c>
      <c r="AD374" s="8">
        <v>111</v>
      </c>
    </row>
    <row r="375" spans="8:30" x14ac:dyDescent="0.2">
      <c r="H375" s="6">
        <v>371</v>
      </c>
      <c r="I375" s="8">
        <v>55.65</v>
      </c>
      <c r="J375" s="8">
        <v>92.75</v>
      </c>
      <c r="K375" s="8">
        <v>148.4</v>
      </c>
      <c r="L375" s="8">
        <v>74.199999999999989</v>
      </c>
      <c r="M375" s="69"/>
      <c r="N375" s="8">
        <v>371</v>
      </c>
      <c r="O375" s="8">
        <v>83.474999999999994</v>
      </c>
      <c r="P375" s="8">
        <v>139.125</v>
      </c>
      <c r="Q375" s="8">
        <v>222.60000000000002</v>
      </c>
      <c r="R375" s="8">
        <v>111.29999999999998</v>
      </c>
      <c r="T375" s="9">
        <v>371</v>
      </c>
      <c r="U375" s="8">
        <v>55.65</v>
      </c>
      <c r="V375" s="8">
        <v>92.75</v>
      </c>
      <c r="W375" s="8">
        <v>148.4</v>
      </c>
      <c r="X375" s="8">
        <v>74.199999999999989</v>
      </c>
      <c r="Z375" s="9">
        <v>371</v>
      </c>
      <c r="AA375" s="8">
        <v>83.474999999999994</v>
      </c>
      <c r="AB375" s="8">
        <v>139.125</v>
      </c>
      <c r="AC375" s="8">
        <v>222.60000000000002</v>
      </c>
      <c r="AD375" s="8">
        <v>111.29999999999998</v>
      </c>
    </row>
    <row r="376" spans="8:30" x14ac:dyDescent="0.2">
      <c r="H376" s="6">
        <v>372</v>
      </c>
      <c r="I376" s="8">
        <v>55.8</v>
      </c>
      <c r="J376" s="8">
        <v>93</v>
      </c>
      <c r="K376" s="8">
        <v>148.80000000000001</v>
      </c>
      <c r="L376" s="8">
        <v>74.399999999999977</v>
      </c>
      <c r="M376" s="69"/>
      <c r="N376" s="8">
        <v>372</v>
      </c>
      <c r="O376" s="8">
        <v>83.699999999999989</v>
      </c>
      <c r="P376" s="8">
        <v>139.5</v>
      </c>
      <c r="Q376" s="8">
        <v>223.20000000000002</v>
      </c>
      <c r="R376" s="8">
        <v>111.59999999999997</v>
      </c>
      <c r="T376" s="9">
        <v>372</v>
      </c>
      <c r="U376" s="8">
        <v>55.8</v>
      </c>
      <c r="V376" s="8">
        <v>93</v>
      </c>
      <c r="W376" s="8">
        <v>148.80000000000001</v>
      </c>
      <c r="X376" s="8">
        <v>74.399999999999977</v>
      </c>
      <c r="Z376" s="9">
        <v>372</v>
      </c>
      <c r="AA376" s="8">
        <v>83.699999999999989</v>
      </c>
      <c r="AB376" s="8">
        <v>139.5</v>
      </c>
      <c r="AC376" s="8">
        <v>223.20000000000002</v>
      </c>
      <c r="AD376" s="8">
        <v>111.59999999999997</v>
      </c>
    </row>
    <row r="377" spans="8:30" x14ac:dyDescent="0.2">
      <c r="H377" s="6">
        <v>373</v>
      </c>
      <c r="I377" s="8">
        <v>55.949999999999996</v>
      </c>
      <c r="J377" s="8">
        <v>93.25</v>
      </c>
      <c r="K377" s="8">
        <v>149.20000000000002</v>
      </c>
      <c r="L377" s="8">
        <v>74.600000000000023</v>
      </c>
      <c r="M377" s="69"/>
      <c r="N377" s="8">
        <v>373</v>
      </c>
      <c r="O377" s="8">
        <v>83.924999999999997</v>
      </c>
      <c r="P377" s="8">
        <v>139.875</v>
      </c>
      <c r="Q377" s="8">
        <v>223.8</v>
      </c>
      <c r="R377" s="8">
        <v>111.90000000000003</v>
      </c>
      <c r="T377" s="9">
        <v>373</v>
      </c>
      <c r="U377" s="8">
        <v>55.949999999999996</v>
      </c>
      <c r="V377" s="8">
        <v>93.25</v>
      </c>
      <c r="W377" s="8">
        <v>149.20000000000002</v>
      </c>
      <c r="X377" s="8">
        <v>74.600000000000023</v>
      </c>
      <c r="Z377" s="9">
        <v>373</v>
      </c>
      <c r="AA377" s="8">
        <v>83.924999999999997</v>
      </c>
      <c r="AB377" s="8">
        <v>139.875</v>
      </c>
      <c r="AC377" s="8">
        <v>223.8</v>
      </c>
      <c r="AD377" s="8">
        <v>111.90000000000003</v>
      </c>
    </row>
    <row r="378" spans="8:30" x14ac:dyDescent="0.2">
      <c r="H378" s="6">
        <v>374</v>
      </c>
      <c r="I378" s="8">
        <v>56.1</v>
      </c>
      <c r="J378" s="8">
        <v>93.5</v>
      </c>
      <c r="K378" s="8">
        <v>149.6</v>
      </c>
      <c r="L378" s="8">
        <v>74.800000000000011</v>
      </c>
      <c r="M378" s="69"/>
      <c r="N378" s="8">
        <v>374</v>
      </c>
      <c r="O378" s="8">
        <v>84.15</v>
      </c>
      <c r="P378" s="8">
        <v>140.25</v>
      </c>
      <c r="Q378" s="8">
        <v>224.39999999999998</v>
      </c>
      <c r="R378" s="8">
        <v>112.20000000000002</v>
      </c>
      <c r="T378" s="9">
        <v>374</v>
      </c>
      <c r="U378" s="8">
        <v>56.1</v>
      </c>
      <c r="V378" s="8">
        <v>93.5</v>
      </c>
      <c r="W378" s="8">
        <v>149.6</v>
      </c>
      <c r="X378" s="8">
        <v>74.800000000000011</v>
      </c>
      <c r="Z378" s="9">
        <v>374</v>
      </c>
      <c r="AA378" s="8">
        <v>84.15</v>
      </c>
      <c r="AB378" s="8">
        <v>140.25</v>
      </c>
      <c r="AC378" s="8">
        <v>224.39999999999998</v>
      </c>
      <c r="AD378" s="8">
        <v>112.20000000000002</v>
      </c>
    </row>
    <row r="379" spans="8:30" x14ac:dyDescent="0.2">
      <c r="H379" s="6">
        <v>375</v>
      </c>
      <c r="I379" s="8">
        <v>56.25</v>
      </c>
      <c r="J379" s="8">
        <v>93.75</v>
      </c>
      <c r="K379" s="8">
        <v>150</v>
      </c>
      <c r="L379" s="8">
        <v>75</v>
      </c>
      <c r="M379" s="69"/>
      <c r="N379" s="8">
        <v>375</v>
      </c>
      <c r="O379" s="8">
        <v>84.375</v>
      </c>
      <c r="P379" s="8">
        <v>140.625</v>
      </c>
      <c r="Q379" s="8">
        <v>225</v>
      </c>
      <c r="R379" s="8">
        <v>112.5</v>
      </c>
      <c r="T379" s="9">
        <v>375</v>
      </c>
      <c r="U379" s="8">
        <v>56.25</v>
      </c>
      <c r="V379" s="8">
        <v>93.75</v>
      </c>
      <c r="W379" s="8">
        <v>150</v>
      </c>
      <c r="X379" s="8">
        <v>75</v>
      </c>
      <c r="Z379" s="9">
        <v>375</v>
      </c>
      <c r="AA379" s="8">
        <v>84.375</v>
      </c>
      <c r="AB379" s="8">
        <v>140.625</v>
      </c>
      <c r="AC379" s="8">
        <v>225</v>
      </c>
      <c r="AD379" s="8">
        <v>112.5</v>
      </c>
    </row>
    <row r="380" spans="8:30" x14ac:dyDescent="0.2">
      <c r="H380" s="6">
        <v>376</v>
      </c>
      <c r="I380" s="8">
        <v>56.4</v>
      </c>
      <c r="J380" s="8">
        <v>94</v>
      </c>
      <c r="K380" s="8">
        <v>150.4</v>
      </c>
      <c r="L380" s="8">
        <v>75.199999999999989</v>
      </c>
      <c r="M380" s="69"/>
      <c r="N380" s="8">
        <v>376</v>
      </c>
      <c r="O380" s="8">
        <v>84.6</v>
      </c>
      <c r="P380" s="8">
        <v>141</v>
      </c>
      <c r="Q380" s="8">
        <v>225.60000000000002</v>
      </c>
      <c r="R380" s="8">
        <v>112.79999999999998</v>
      </c>
      <c r="T380" s="9">
        <v>376</v>
      </c>
      <c r="U380" s="8">
        <v>56.4</v>
      </c>
      <c r="V380" s="8">
        <v>94</v>
      </c>
      <c r="W380" s="8">
        <v>150.4</v>
      </c>
      <c r="X380" s="8">
        <v>75.199999999999989</v>
      </c>
      <c r="Z380" s="9">
        <v>376</v>
      </c>
      <c r="AA380" s="8">
        <v>84.6</v>
      </c>
      <c r="AB380" s="8">
        <v>141</v>
      </c>
      <c r="AC380" s="8">
        <v>225.60000000000002</v>
      </c>
      <c r="AD380" s="8">
        <v>112.79999999999998</v>
      </c>
    </row>
    <row r="381" spans="8:30" x14ac:dyDescent="0.2">
      <c r="H381" s="6">
        <v>377</v>
      </c>
      <c r="I381" s="8">
        <v>56.55</v>
      </c>
      <c r="J381" s="8">
        <v>94.25</v>
      </c>
      <c r="K381" s="8">
        <v>150.80000000000001</v>
      </c>
      <c r="L381" s="8">
        <v>75.399999999999977</v>
      </c>
      <c r="M381" s="69"/>
      <c r="N381" s="8">
        <v>377</v>
      </c>
      <c r="O381" s="8">
        <v>84.824999999999989</v>
      </c>
      <c r="P381" s="8">
        <v>141.375</v>
      </c>
      <c r="Q381" s="8">
        <v>226.20000000000002</v>
      </c>
      <c r="R381" s="8">
        <v>113.09999999999997</v>
      </c>
      <c r="T381" s="9">
        <v>377</v>
      </c>
      <c r="U381" s="8">
        <v>56.55</v>
      </c>
      <c r="V381" s="8">
        <v>94.25</v>
      </c>
      <c r="W381" s="8">
        <v>150.80000000000001</v>
      </c>
      <c r="X381" s="8">
        <v>75.399999999999977</v>
      </c>
      <c r="Z381" s="9">
        <v>377</v>
      </c>
      <c r="AA381" s="8">
        <v>84.824999999999989</v>
      </c>
      <c r="AB381" s="8">
        <v>141.375</v>
      </c>
      <c r="AC381" s="8">
        <v>226.20000000000002</v>
      </c>
      <c r="AD381" s="8">
        <v>113.09999999999997</v>
      </c>
    </row>
    <row r="382" spans="8:30" x14ac:dyDescent="0.2">
      <c r="H382" s="6">
        <v>378</v>
      </c>
      <c r="I382" s="8">
        <v>56.699999999999996</v>
      </c>
      <c r="J382" s="8">
        <v>94.5</v>
      </c>
      <c r="K382" s="8">
        <v>151.20000000000002</v>
      </c>
      <c r="L382" s="8">
        <v>75.600000000000023</v>
      </c>
      <c r="M382" s="69"/>
      <c r="N382" s="8">
        <v>378</v>
      </c>
      <c r="O382" s="8">
        <v>85.05</v>
      </c>
      <c r="P382" s="8">
        <v>141.75</v>
      </c>
      <c r="Q382" s="8">
        <v>226.8</v>
      </c>
      <c r="R382" s="8">
        <v>113.40000000000003</v>
      </c>
      <c r="T382" s="9">
        <v>378</v>
      </c>
      <c r="U382" s="8">
        <v>56.699999999999996</v>
      </c>
      <c r="V382" s="8">
        <v>94.5</v>
      </c>
      <c r="W382" s="8">
        <v>151.20000000000002</v>
      </c>
      <c r="X382" s="8">
        <v>75.600000000000023</v>
      </c>
      <c r="Z382" s="9">
        <v>378</v>
      </c>
      <c r="AA382" s="8">
        <v>85.05</v>
      </c>
      <c r="AB382" s="8">
        <v>141.75</v>
      </c>
      <c r="AC382" s="8">
        <v>226.8</v>
      </c>
      <c r="AD382" s="8">
        <v>113.40000000000003</v>
      </c>
    </row>
    <row r="383" spans="8:30" x14ac:dyDescent="0.2">
      <c r="H383" s="6">
        <v>379</v>
      </c>
      <c r="I383" s="8">
        <v>56.85</v>
      </c>
      <c r="J383" s="8">
        <v>94.75</v>
      </c>
      <c r="K383" s="8">
        <v>151.6</v>
      </c>
      <c r="L383" s="8">
        <v>75.800000000000011</v>
      </c>
      <c r="M383" s="69"/>
      <c r="N383" s="8">
        <v>379</v>
      </c>
      <c r="O383" s="8">
        <v>85.275000000000006</v>
      </c>
      <c r="P383" s="8">
        <v>142.125</v>
      </c>
      <c r="Q383" s="8">
        <v>227.39999999999998</v>
      </c>
      <c r="R383" s="8">
        <v>113.70000000000002</v>
      </c>
      <c r="T383" s="9">
        <v>379</v>
      </c>
      <c r="U383" s="8">
        <v>56.85</v>
      </c>
      <c r="V383" s="8">
        <v>94.75</v>
      </c>
      <c r="W383" s="8">
        <v>151.6</v>
      </c>
      <c r="X383" s="8">
        <v>75.800000000000011</v>
      </c>
      <c r="Z383" s="9">
        <v>379</v>
      </c>
      <c r="AA383" s="8">
        <v>85.275000000000006</v>
      </c>
      <c r="AB383" s="8">
        <v>142.125</v>
      </c>
      <c r="AC383" s="8">
        <v>227.39999999999998</v>
      </c>
      <c r="AD383" s="8">
        <v>113.70000000000002</v>
      </c>
    </row>
    <row r="384" spans="8:30" x14ac:dyDescent="0.2">
      <c r="H384" s="6">
        <v>380</v>
      </c>
      <c r="I384" s="8">
        <v>57</v>
      </c>
      <c r="J384" s="8">
        <v>95</v>
      </c>
      <c r="K384" s="8">
        <v>152</v>
      </c>
      <c r="L384" s="8">
        <v>76</v>
      </c>
      <c r="M384" s="69"/>
      <c r="N384" s="8">
        <v>380</v>
      </c>
      <c r="O384" s="8">
        <v>85.5</v>
      </c>
      <c r="P384" s="8">
        <v>142.5</v>
      </c>
      <c r="Q384" s="8">
        <v>228</v>
      </c>
      <c r="R384" s="8">
        <v>114</v>
      </c>
      <c r="T384" s="9">
        <v>380</v>
      </c>
      <c r="U384" s="8">
        <v>57</v>
      </c>
      <c r="V384" s="8">
        <v>95</v>
      </c>
      <c r="W384" s="8">
        <v>152</v>
      </c>
      <c r="X384" s="8">
        <v>76</v>
      </c>
      <c r="Z384" s="9">
        <v>380</v>
      </c>
      <c r="AA384" s="8">
        <v>85.5</v>
      </c>
      <c r="AB384" s="8">
        <v>142.5</v>
      </c>
      <c r="AC384" s="8">
        <v>228</v>
      </c>
      <c r="AD384" s="8">
        <v>114</v>
      </c>
    </row>
    <row r="385" spans="8:30" x14ac:dyDescent="0.2">
      <c r="H385" s="6">
        <v>381</v>
      </c>
      <c r="I385" s="8">
        <v>57.15</v>
      </c>
      <c r="J385" s="8">
        <v>95.25</v>
      </c>
      <c r="K385" s="8">
        <v>152.4</v>
      </c>
      <c r="L385" s="8">
        <v>76.199999999999989</v>
      </c>
      <c r="M385" s="69"/>
      <c r="N385" s="8">
        <v>381</v>
      </c>
      <c r="O385" s="8">
        <v>85.724999999999994</v>
      </c>
      <c r="P385" s="8">
        <v>142.875</v>
      </c>
      <c r="Q385" s="8">
        <v>228.60000000000002</v>
      </c>
      <c r="R385" s="8">
        <v>114.29999999999998</v>
      </c>
      <c r="T385" s="9">
        <v>381</v>
      </c>
      <c r="U385" s="8">
        <v>57.15</v>
      </c>
      <c r="V385" s="8">
        <v>95.25</v>
      </c>
      <c r="W385" s="8">
        <v>152.4</v>
      </c>
      <c r="X385" s="8">
        <v>76.199999999999989</v>
      </c>
      <c r="Z385" s="9">
        <v>381</v>
      </c>
      <c r="AA385" s="8">
        <v>85.724999999999994</v>
      </c>
      <c r="AB385" s="8">
        <v>142.875</v>
      </c>
      <c r="AC385" s="8">
        <v>228.60000000000002</v>
      </c>
      <c r="AD385" s="8">
        <v>114.29999999999998</v>
      </c>
    </row>
    <row r="386" spans="8:30" x14ac:dyDescent="0.2">
      <c r="H386" s="6">
        <v>382</v>
      </c>
      <c r="I386" s="8">
        <v>57.3</v>
      </c>
      <c r="J386" s="8">
        <v>95.5</v>
      </c>
      <c r="K386" s="8">
        <v>152.80000000000001</v>
      </c>
      <c r="L386" s="8">
        <v>76.399999999999977</v>
      </c>
      <c r="M386" s="69"/>
      <c r="N386" s="8">
        <v>382</v>
      </c>
      <c r="O386" s="8">
        <v>85.949999999999989</v>
      </c>
      <c r="P386" s="8">
        <v>143.25</v>
      </c>
      <c r="Q386" s="8">
        <v>229.20000000000002</v>
      </c>
      <c r="R386" s="8">
        <v>114.59999999999997</v>
      </c>
      <c r="T386" s="9">
        <v>382</v>
      </c>
      <c r="U386" s="8">
        <v>57.3</v>
      </c>
      <c r="V386" s="8">
        <v>95.5</v>
      </c>
      <c r="W386" s="8">
        <v>152.80000000000001</v>
      </c>
      <c r="X386" s="8">
        <v>76.399999999999977</v>
      </c>
      <c r="Z386" s="9">
        <v>382</v>
      </c>
      <c r="AA386" s="8">
        <v>85.949999999999989</v>
      </c>
      <c r="AB386" s="8">
        <v>143.25</v>
      </c>
      <c r="AC386" s="8">
        <v>229.20000000000002</v>
      </c>
      <c r="AD386" s="8">
        <v>114.59999999999997</v>
      </c>
    </row>
    <row r="387" spans="8:30" x14ac:dyDescent="0.2">
      <c r="H387" s="6">
        <v>383</v>
      </c>
      <c r="I387" s="8">
        <v>57.449999999999996</v>
      </c>
      <c r="J387" s="8">
        <v>95.75</v>
      </c>
      <c r="K387" s="8">
        <v>153.20000000000002</v>
      </c>
      <c r="L387" s="8">
        <v>76.600000000000023</v>
      </c>
      <c r="M387" s="69"/>
      <c r="N387" s="8">
        <v>383</v>
      </c>
      <c r="O387" s="8">
        <v>86.174999999999997</v>
      </c>
      <c r="P387" s="8">
        <v>143.625</v>
      </c>
      <c r="Q387" s="8">
        <v>229.8</v>
      </c>
      <c r="R387" s="8">
        <v>114.90000000000003</v>
      </c>
      <c r="T387" s="9">
        <v>383</v>
      </c>
      <c r="U387" s="8">
        <v>57.449999999999996</v>
      </c>
      <c r="V387" s="8">
        <v>95.75</v>
      </c>
      <c r="W387" s="8">
        <v>153.20000000000002</v>
      </c>
      <c r="X387" s="8">
        <v>76.600000000000023</v>
      </c>
      <c r="Z387" s="9">
        <v>383</v>
      </c>
      <c r="AA387" s="8">
        <v>86.174999999999997</v>
      </c>
      <c r="AB387" s="8">
        <v>143.625</v>
      </c>
      <c r="AC387" s="8">
        <v>229.8</v>
      </c>
      <c r="AD387" s="8">
        <v>114.90000000000003</v>
      </c>
    </row>
    <row r="388" spans="8:30" x14ac:dyDescent="0.2">
      <c r="H388" s="6">
        <v>384</v>
      </c>
      <c r="I388" s="8">
        <v>57.599999999999994</v>
      </c>
      <c r="J388" s="8">
        <v>96</v>
      </c>
      <c r="K388" s="8">
        <v>153.60000000000002</v>
      </c>
      <c r="L388" s="8">
        <v>76.799999999999955</v>
      </c>
      <c r="M388" s="69"/>
      <c r="N388" s="8">
        <v>384</v>
      </c>
      <c r="O388" s="8">
        <v>86.399999999999991</v>
      </c>
      <c r="P388" s="8">
        <v>144</v>
      </c>
      <c r="Q388" s="8">
        <v>230.40000000000003</v>
      </c>
      <c r="R388" s="8">
        <v>115.19999999999993</v>
      </c>
      <c r="T388" s="9">
        <v>384</v>
      </c>
      <c r="U388" s="8">
        <v>57.599999999999994</v>
      </c>
      <c r="V388" s="8">
        <v>96</v>
      </c>
      <c r="W388" s="8">
        <v>153.60000000000002</v>
      </c>
      <c r="X388" s="8">
        <v>76.799999999999955</v>
      </c>
      <c r="Z388" s="9">
        <v>384</v>
      </c>
      <c r="AA388" s="8">
        <v>86.399999999999991</v>
      </c>
      <c r="AB388" s="8">
        <v>144</v>
      </c>
      <c r="AC388" s="8">
        <v>230.40000000000003</v>
      </c>
      <c r="AD388" s="8">
        <v>115.19999999999993</v>
      </c>
    </row>
    <row r="389" spans="8:30" x14ac:dyDescent="0.2">
      <c r="H389" s="6">
        <v>385</v>
      </c>
      <c r="I389" s="8">
        <v>57.75</v>
      </c>
      <c r="J389" s="8">
        <v>96.25</v>
      </c>
      <c r="K389" s="8">
        <v>154</v>
      </c>
      <c r="L389" s="8">
        <v>77</v>
      </c>
      <c r="M389" s="69"/>
      <c r="N389" s="8">
        <v>385</v>
      </c>
      <c r="O389" s="8">
        <v>86.625</v>
      </c>
      <c r="P389" s="8">
        <v>144.375</v>
      </c>
      <c r="Q389" s="8">
        <v>231</v>
      </c>
      <c r="R389" s="8">
        <v>115.5</v>
      </c>
      <c r="T389" s="9">
        <v>385</v>
      </c>
      <c r="U389" s="8">
        <v>57.75</v>
      </c>
      <c r="V389" s="8">
        <v>96.25</v>
      </c>
      <c r="W389" s="8">
        <v>154</v>
      </c>
      <c r="X389" s="8">
        <v>77</v>
      </c>
      <c r="Z389" s="9">
        <v>385</v>
      </c>
      <c r="AA389" s="8">
        <v>86.625</v>
      </c>
      <c r="AB389" s="8">
        <v>144.375</v>
      </c>
      <c r="AC389" s="8">
        <v>231</v>
      </c>
      <c r="AD389" s="8">
        <v>115.5</v>
      </c>
    </row>
    <row r="390" spans="8:30" x14ac:dyDescent="0.2">
      <c r="H390" s="6">
        <v>386</v>
      </c>
      <c r="I390" s="8">
        <v>57.9</v>
      </c>
      <c r="J390" s="8">
        <v>96.5</v>
      </c>
      <c r="K390" s="8">
        <v>154.4</v>
      </c>
      <c r="L390" s="8">
        <v>77.199999999999989</v>
      </c>
      <c r="M390" s="69"/>
      <c r="N390" s="8">
        <v>386</v>
      </c>
      <c r="O390" s="8">
        <v>86.85</v>
      </c>
      <c r="P390" s="8">
        <v>144.75</v>
      </c>
      <c r="Q390" s="8">
        <v>231.60000000000002</v>
      </c>
      <c r="R390" s="8">
        <v>115.79999999999998</v>
      </c>
      <c r="T390" s="9">
        <v>386</v>
      </c>
      <c r="U390" s="8">
        <v>57.9</v>
      </c>
      <c r="V390" s="8">
        <v>96.5</v>
      </c>
      <c r="W390" s="8">
        <v>154.4</v>
      </c>
      <c r="X390" s="8">
        <v>77.199999999999989</v>
      </c>
      <c r="Z390" s="9">
        <v>386</v>
      </c>
      <c r="AA390" s="8">
        <v>86.85</v>
      </c>
      <c r="AB390" s="8">
        <v>144.75</v>
      </c>
      <c r="AC390" s="8">
        <v>231.60000000000002</v>
      </c>
      <c r="AD390" s="8">
        <v>115.79999999999998</v>
      </c>
    </row>
    <row r="391" spans="8:30" x14ac:dyDescent="0.2">
      <c r="H391" s="6">
        <v>387</v>
      </c>
      <c r="I391" s="8">
        <v>58.05</v>
      </c>
      <c r="J391" s="8">
        <v>96.75</v>
      </c>
      <c r="K391" s="8">
        <v>154.80000000000001</v>
      </c>
      <c r="L391" s="8">
        <v>77.399999999999977</v>
      </c>
      <c r="M391" s="69"/>
      <c r="N391" s="8">
        <v>387</v>
      </c>
      <c r="O391" s="8">
        <v>87.074999999999989</v>
      </c>
      <c r="P391" s="8">
        <v>145.125</v>
      </c>
      <c r="Q391" s="8">
        <v>232.20000000000002</v>
      </c>
      <c r="R391" s="8">
        <v>116.09999999999997</v>
      </c>
      <c r="T391" s="9">
        <v>387</v>
      </c>
      <c r="U391" s="8">
        <v>58.05</v>
      </c>
      <c r="V391" s="8">
        <v>96.75</v>
      </c>
      <c r="W391" s="8">
        <v>154.80000000000001</v>
      </c>
      <c r="X391" s="8">
        <v>77.399999999999977</v>
      </c>
      <c r="Z391" s="9">
        <v>387</v>
      </c>
      <c r="AA391" s="8">
        <v>87.074999999999989</v>
      </c>
      <c r="AB391" s="8">
        <v>145.125</v>
      </c>
      <c r="AC391" s="8">
        <v>232.20000000000002</v>
      </c>
      <c r="AD391" s="8">
        <v>116.09999999999997</v>
      </c>
    </row>
    <row r="392" spans="8:30" x14ac:dyDescent="0.2">
      <c r="H392" s="6">
        <v>388</v>
      </c>
      <c r="I392" s="8">
        <v>58.199999999999996</v>
      </c>
      <c r="J392" s="8">
        <v>97</v>
      </c>
      <c r="K392" s="8">
        <v>155.20000000000002</v>
      </c>
      <c r="L392" s="8">
        <v>77.600000000000023</v>
      </c>
      <c r="M392" s="69"/>
      <c r="N392" s="8">
        <v>388</v>
      </c>
      <c r="O392" s="8">
        <v>87.3</v>
      </c>
      <c r="P392" s="8">
        <v>145.5</v>
      </c>
      <c r="Q392" s="8">
        <v>232.8</v>
      </c>
      <c r="R392" s="8">
        <v>116.40000000000003</v>
      </c>
      <c r="T392" s="9">
        <v>388</v>
      </c>
      <c r="U392" s="8">
        <v>58.199999999999996</v>
      </c>
      <c r="V392" s="8">
        <v>97</v>
      </c>
      <c r="W392" s="8">
        <v>155.20000000000002</v>
      </c>
      <c r="X392" s="8">
        <v>77.600000000000023</v>
      </c>
      <c r="Z392" s="9">
        <v>388</v>
      </c>
      <c r="AA392" s="8">
        <v>87.3</v>
      </c>
      <c r="AB392" s="8">
        <v>145.5</v>
      </c>
      <c r="AC392" s="8">
        <v>232.8</v>
      </c>
      <c r="AD392" s="8">
        <v>116.40000000000003</v>
      </c>
    </row>
    <row r="393" spans="8:30" x14ac:dyDescent="0.2">
      <c r="H393" s="6">
        <v>389</v>
      </c>
      <c r="I393" s="8">
        <v>58.349999999999994</v>
      </c>
      <c r="J393" s="8">
        <v>97.25</v>
      </c>
      <c r="K393" s="8">
        <v>155.60000000000002</v>
      </c>
      <c r="L393" s="8">
        <v>77.799999999999955</v>
      </c>
      <c r="M393" s="69"/>
      <c r="N393" s="8">
        <v>389</v>
      </c>
      <c r="O393" s="8">
        <v>87.524999999999991</v>
      </c>
      <c r="P393" s="8">
        <v>145.875</v>
      </c>
      <c r="Q393" s="8">
        <v>233.40000000000003</v>
      </c>
      <c r="R393" s="8">
        <v>116.69999999999993</v>
      </c>
      <c r="T393" s="9">
        <v>389</v>
      </c>
      <c r="U393" s="8">
        <v>58.349999999999994</v>
      </c>
      <c r="V393" s="8">
        <v>97.25</v>
      </c>
      <c r="W393" s="8">
        <v>155.60000000000002</v>
      </c>
      <c r="X393" s="8">
        <v>77.799999999999955</v>
      </c>
      <c r="Z393" s="9">
        <v>389</v>
      </c>
      <c r="AA393" s="8">
        <v>87.524999999999991</v>
      </c>
      <c r="AB393" s="8">
        <v>145.875</v>
      </c>
      <c r="AC393" s="8">
        <v>233.40000000000003</v>
      </c>
      <c r="AD393" s="8">
        <v>116.69999999999993</v>
      </c>
    </row>
    <row r="394" spans="8:30" x14ac:dyDescent="0.2">
      <c r="H394" s="6">
        <v>390</v>
      </c>
      <c r="I394" s="8">
        <v>58.5</v>
      </c>
      <c r="J394" s="8">
        <v>97.5</v>
      </c>
      <c r="K394" s="8">
        <v>156</v>
      </c>
      <c r="L394" s="8">
        <v>78</v>
      </c>
      <c r="M394" s="69"/>
      <c r="N394" s="8">
        <v>390</v>
      </c>
      <c r="O394" s="8">
        <v>87.75</v>
      </c>
      <c r="P394" s="8">
        <v>146.25</v>
      </c>
      <c r="Q394" s="8">
        <v>234</v>
      </c>
      <c r="R394" s="8">
        <v>117</v>
      </c>
      <c r="T394" s="9">
        <v>390</v>
      </c>
      <c r="U394" s="8">
        <v>58.5</v>
      </c>
      <c r="V394" s="8">
        <v>97.5</v>
      </c>
      <c r="W394" s="8">
        <v>156</v>
      </c>
      <c r="X394" s="8">
        <v>78</v>
      </c>
      <c r="Z394" s="9">
        <v>390</v>
      </c>
      <c r="AA394" s="8">
        <v>87.75</v>
      </c>
      <c r="AB394" s="8">
        <v>146.25</v>
      </c>
      <c r="AC394" s="8">
        <v>234</v>
      </c>
      <c r="AD394" s="8">
        <v>117</v>
      </c>
    </row>
    <row r="395" spans="8:30" x14ac:dyDescent="0.2">
      <c r="H395" s="6">
        <v>391</v>
      </c>
      <c r="I395" s="8">
        <v>58.65</v>
      </c>
      <c r="J395" s="8">
        <v>97.75</v>
      </c>
      <c r="K395" s="8">
        <v>156.4</v>
      </c>
      <c r="L395" s="8">
        <v>78.199999999999989</v>
      </c>
      <c r="M395" s="69"/>
      <c r="N395" s="8">
        <v>391</v>
      </c>
      <c r="O395" s="8">
        <v>87.974999999999994</v>
      </c>
      <c r="P395" s="8">
        <v>146.625</v>
      </c>
      <c r="Q395" s="8">
        <v>234.60000000000002</v>
      </c>
      <c r="R395" s="8">
        <v>117.29999999999998</v>
      </c>
      <c r="T395" s="9">
        <v>391</v>
      </c>
      <c r="U395" s="8">
        <v>58.65</v>
      </c>
      <c r="V395" s="8">
        <v>97.75</v>
      </c>
      <c r="W395" s="8">
        <v>156.4</v>
      </c>
      <c r="X395" s="8">
        <v>78.199999999999989</v>
      </c>
      <c r="Z395" s="9">
        <v>391</v>
      </c>
      <c r="AA395" s="8">
        <v>87.974999999999994</v>
      </c>
      <c r="AB395" s="8">
        <v>146.625</v>
      </c>
      <c r="AC395" s="8">
        <v>234.60000000000002</v>
      </c>
      <c r="AD395" s="8">
        <v>117.29999999999998</v>
      </c>
    </row>
    <row r="396" spans="8:30" x14ac:dyDescent="0.2">
      <c r="H396" s="6">
        <v>392</v>
      </c>
      <c r="I396" s="8">
        <v>58.8</v>
      </c>
      <c r="J396" s="8">
        <v>98</v>
      </c>
      <c r="K396" s="8">
        <v>156.80000000000001</v>
      </c>
      <c r="L396" s="8">
        <v>78.399999999999977</v>
      </c>
      <c r="M396" s="69"/>
      <c r="N396" s="8">
        <v>392</v>
      </c>
      <c r="O396" s="8">
        <v>88.199999999999989</v>
      </c>
      <c r="P396" s="8">
        <v>147</v>
      </c>
      <c r="Q396" s="8">
        <v>235.20000000000002</v>
      </c>
      <c r="R396" s="8">
        <v>117.59999999999997</v>
      </c>
      <c r="T396" s="9">
        <v>392</v>
      </c>
      <c r="U396" s="8">
        <v>58.8</v>
      </c>
      <c r="V396" s="8">
        <v>98</v>
      </c>
      <c r="W396" s="8">
        <v>156.80000000000001</v>
      </c>
      <c r="X396" s="8">
        <v>78.399999999999977</v>
      </c>
      <c r="Z396" s="9">
        <v>392</v>
      </c>
      <c r="AA396" s="8">
        <v>88.199999999999989</v>
      </c>
      <c r="AB396" s="8">
        <v>147</v>
      </c>
      <c r="AC396" s="8">
        <v>235.20000000000002</v>
      </c>
      <c r="AD396" s="8">
        <v>117.59999999999997</v>
      </c>
    </row>
    <row r="397" spans="8:30" x14ac:dyDescent="0.2">
      <c r="H397" s="6">
        <v>393</v>
      </c>
      <c r="I397" s="8">
        <v>58.949999999999996</v>
      </c>
      <c r="J397" s="8">
        <v>98.25</v>
      </c>
      <c r="K397" s="8">
        <v>157.20000000000002</v>
      </c>
      <c r="L397" s="8">
        <v>78.600000000000023</v>
      </c>
      <c r="M397" s="69"/>
      <c r="N397" s="8">
        <v>393</v>
      </c>
      <c r="O397" s="8">
        <v>88.424999999999997</v>
      </c>
      <c r="P397" s="8">
        <v>147.375</v>
      </c>
      <c r="Q397" s="8">
        <v>235.8</v>
      </c>
      <c r="R397" s="8">
        <v>117.90000000000003</v>
      </c>
      <c r="T397" s="9">
        <v>393</v>
      </c>
      <c r="U397" s="8">
        <v>58.949999999999996</v>
      </c>
      <c r="V397" s="8">
        <v>98.25</v>
      </c>
      <c r="W397" s="8">
        <v>157.20000000000002</v>
      </c>
      <c r="X397" s="8">
        <v>78.600000000000023</v>
      </c>
      <c r="Z397" s="9">
        <v>393</v>
      </c>
      <c r="AA397" s="8">
        <v>88.424999999999997</v>
      </c>
      <c r="AB397" s="8">
        <v>147.375</v>
      </c>
      <c r="AC397" s="8">
        <v>235.8</v>
      </c>
      <c r="AD397" s="8">
        <v>117.90000000000003</v>
      </c>
    </row>
    <row r="398" spans="8:30" x14ac:dyDescent="0.2">
      <c r="H398" s="6">
        <v>394</v>
      </c>
      <c r="I398" s="8">
        <v>59.099999999999994</v>
      </c>
      <c r="J398" s="8">
        <v>98.5</v>
      </c>
      <c r="K398" s="8">
        <v>157.60000000000002</v>
      </c>
      <c r="L398" s="8">
        <v>78.799999999999955</v>
      </c>
      <c r="M398" s="69"/>
      <c r="N398" s="8">
        <v>394</v>
      </c>
      <c r="O398" s="8">
        <v>88.649999999999991</v>
      </c>
      <c r="P398" s="8">
        <v>147.75</v>
      </c>
      <c r="Q398" s="8">
        <v>236.40000000000003</v>
      </c>
      <c r="R398" s="8">
        <v>118.19999999999993</v>
      </c>
      <c r="T398" s="9">
        <v>394</v>
      </c>
      <c r="U398" s="8">
        <v>59.099999999999994</v>
      </c>
      <c r="V398" s="8">
        <v>98.5</v>
      </c>
      <c r="W398" s="8">
        <v>157.60000000000002</v>
      </c>
      <c r="X398" s="8">
        <v>78.799999999999955</v>
      </c>
      <c r="Z398" s="9">
        <v>394</v>
      </c>
      <c r="AA398" s="8">
        <v>88.649999999999991</v>
      </c>
      <c r="AB398" s="8">
        <v>147.75</v>
      </c>
      <c r="AC398" s="8">
        <v>236.40000000000003</v>
      </c>
      <c r="AD398" s="8">
        <v>118.19999999999993</v>
      </c>
    </row>
    <row r="399" spans="8:30" x14ac:dyDescent="0.2">
      <c r="H399" s="6">
        <v>395</v>
      </c>
      <c r="I399" s="8">
        <v>59.25</v>
      </c>
      <c r="J399" s="8">
        <v>98.75</v>
      </c>
      <c r="K399" s="8">
        <v>158</v>
      </c>
      <c r="L399" s="8">
        <v>79</v>
      </c>
      <c r="M399" s="69"/>
      <c r="N399" s="8">
        <v>395</v>
      </c>
      <c r="O399" s="8">
        <v>88.875</v>
      </c>
      <c r="P399" s="8">
        <v>148.125</v>
      </c>
      <c r="Q399" s="8">
        <v>237</v>
      </c>
      <c r="R399" s="8">
        <v>118.5</v>
      </c>
      <c r="T399" s="9">
        <v>395</v>
      </c>
      <c r="U399" s="8">
        <v>59.25</v>
      </c>
      <c r="V399" s="8">
        <v>98.75</v>
      </c>
      <c r="W399" s="8">
        <v>158</v>
      </c>
      <c r="X399" s="8">
        <v>79</v>
      </c>
      <c r="Z399" s="9">
        <v>395</v>
      </c>
      <c r="AA399" s="8">
        <v>88.875</v>
      </c>
      <c r="AB399" s="8">
        <v>148.125</v>
      </c>
      <c r="AC399" s="8">
        <v>237</v>
      </c>
      <c r="AD399" s="8">
        <v>118.5</v>
      </c>
    </row>
    <row r="400" spans="8:30" x14ac:dyDescent="0.2">
      <c r="H400" s="6">
        <v>396</v>
      </c>
      <c r="I400" s="8">
        <v>59.4</v>
      </c>
      <c r="J400" s="8">
        <v>99</v>
      </c>
      <c r="K400" s="8">
        <v>158.4</v>
      </c>
      <c r="L400" s="8">
        <v>79.199999999999989</v>
      </c>
      <c r="M400" s="69"/>
      <c r="N400" s="8">
        <v>396</v>
      </c>
      <c r="O400" s="8">
        <v>89.1</v>
      </c>
      <c r="P400" s="8">
        <v>148.5</v>
      </c>
      <c r="Q400" s="8">
        <v>237.60000000000002</v>
      </c>
      <c r="R400" s="8">
        <v>118.79999999999998</v>
      </c>
      <c r="T400" s="9">
        <v>396</v>
      </c>
      <c r="U400" s="8">
        <v>59.4</v>
      </c>
      <c r="V400" s="8">
        <v>99</v>
      </c>
      <c r="W400" s="8">
        <v>158.4</v>
      </c>
      <c r="X400" s="8">
        <v>79.199999999999989</v>
      </c>
      <c r="Z400" s="9">
        <v>396</v>
      </c>
      <c r="AA400" s="8">
        <v>89.1</v>
      </c>
      <c r="AB400" s="8">
        <v>148.5</v>
      </c>
      <c r="AC400" s="8">
        <v>237.60000000000002</v>
      </c>
      <c r="AD400" s="8">
        <v>118.79999999999998</v>
      </c>
    </row>
    <row r="401" spans="8:30" x14ac:dyDescent="0.2">
      <c r="H401" s="6">
        <v>397</v>
      </c>
      <c r="I401" s="8">
        <v>59.55</v>
      </c>
      <c r="J401" s="8">
        <v>99.25</v>
      </c>
      <c r="K401" s="8">
        <v>158.80000000000001</v>
      </c>
      <c r="L401" s="8">
        <v>79.399999999999977</v>
      </c>
      <c r="M401" s="69"/>
      <c r="N401" s="8">
        <v>397</v>
      </c>
      <c r="O401" s="8">
        <v>89.324999999999989</v>
      </c>
      <c r="P401" s="8">
        <v>148.875</v>
      </c>
      <c r="Q401" s="8">
        <v>238.20000000000002</v>
      </c>
      <c r="R401" s="8">
        <v>119.09999999999997</v>
      </c>
      <c r="T401" s="9">
        <v>397</v>
      </c>
      <c r="U401" s="8">
        <v>59.55</v>
      </c>
      <c r="V401" s="8">
        <v>99.25</v>
      </c>
      <c r="W401" s="8">
        <v>158.80000000000001</v>
      </c>
      <c r="X401" s="8">
        <v>79.399999999999977</v>
      </c>
      <c r="Z401" s="9">
        <v>397</v>
      </c>
      <c r="AA401" s="8">
        <v>89.324999999999989</v>
      </c>
      <c r="AB401" s="8">
        <v>148.875</v>
      </c>
      <c r="AC401" s="8">
        <v>238.20000000000002</v>
      </c>
      <c r="AD401" s="8">
        <v>119.09999999999997</v>
      </c>
    </row>
    <row r="402" spans="8:30" x14ac:dyDescent="0.2">
      <c r="H402" s="6">
        <v>398</v>
      </c>
      <c r="I402" s="8">
        <v>59.699999999999996</v>
      </c>
      <c r="J402" s="8">
        <v>99.5</v>
      </c>
      <c r="K402" s="8">
        <v>159.20000000000002</v>
      </c>
      <c r="L402" s="8">
        <v>79.600000000000023</v>
      </c>
      <c r="M402" s="69"/>
      <c r="N402" s="8">
        <v>398</v>
      </c>
      <c r="O402" s="8">
        <v>89.55</v>
      </c>
      <c r="P402" s="8">
        <v>149.25</v>
      </c>
      <c r="Q402" s="8">
        <v>238.8</v>
      </c>
      <c r="R402" s="8">
        <v>119.40000000000003</v>
      </c>
      <c r="T402" s="9">
        <v>398</v>
      </c>
      <c r="U402" s="8">
        <v>59.699999999999996</v>
      </c>
      <c r="V402" s="8">
        <v>99.5</v>
      </c>
      <c r="W402" s="8">
        <v>159.20000000000002</v>
      </c>
      <c r="X402" s="8">
        <v>79.600000000000023</v>
      </c>
      <c r="Z402" s="9">
        <v>398</v>
      </c>
      <c r="AA402" s="8">
        <v>89.55</v>
      </c>
      <c r="AB402" s="8">
        <v>149.25</v>
      </c>
      <c r="AC402" s="8">
        <v>238.8</v>
      </c>
      <c r="AD402" s="8">
        <v>119.40000000000003</v>
      </c>
    </row>
    <row r="403" spans="8:30" x14ac:dyDescent="0.2">
      <c r="H403" s="6">
        <v>399</v>
      </c>
      <c r="I403" s="8">
        <v>59.849999999999994</v>
      </c>
      <c r="J403" s="8">
        <v>99.75</v>
      </c>
      <c r="K403" s="8">
        <v>159.60000000000002</v>
      </c>
      <c r="L403" s="8">
        <v>79.799999999999955</v>
      </c>
      <c r="M403" s="69"/>
      <c r="N403" s="8">
        <v>399</v>
      </c>
      <c r="O403" s="8">
        <v>89.774999999999991</v>
      </c>
      <c r="P403" s="8">
        <v>149.625</v>
      </c>
      <c r="Q403" s="8">
        <v>239.40000000000003</v>
      </c>
      <c r="R403" s="8">
        <v>119.69999999999993</v>
      </c>
      <c r="T403" s="9">
        <v>399</v>
      </c>
      <c r="U403" s="8">
        <v>59.849999999999994</v>
      </c>
      <c r="V403" s="8">
        <v>99.75</v>
      </c>
      <c r="W403" s="8">
        <v>159.60000000000002</v>
      </c>
      <c r="X403" s="8">
        <v>79.799999999999955</v>
      </c>
      <c r="Z403" s="9">
        <v>399</v>
      </c>
      <c r="AA403" s="8">
        <v>89.774999999999991</v>
      </c>
      <c r="AB403" s="8">
        <v>149.625</v>
      </c>
      <c r="AC403" s="8">
        <v>239.40000000000003</v>
      </c>
      <c r="AD403" s="8">
        <v>119.69999999999993</v>
      </c>
    </row>
    <row r="404" spans="8:30" x14ac:dyDescent="0.2">
      <c r="H404" s="6">
        <v>400</v>
      </c>
      <c r="I404" s="8">
        <v>60</v>
      </c>
      <c r="J404" s="8">
        <v>100</v>
      </c>
      <c r="K404" s="8">
        <v>160</v>
      </c>
      <c r="L404" s="8">
        <v>80</v>
      </c>
      <c r="M404" s="69"/>
      <c r="N404" s="8">
        <v>400</v>
      </c>
      <c r="O404" s="8">
        <v>90</v>
      </c>
      <c r="P404" s="8">
        <v>150</v>
      </c>
      <c r="Q404" s="8">
        <v>240</v>
      </c>
      <c r="R404" s="8">
        <v>120</v>
      </c>
      <c r="T404" s="9">
        <v>400</v>
      </c>
      <c r="U404" s="8">
        <v>60</v>
      </c>
      <c r="V404" s="8">
        <v>100</v>
      </c>
      <c r="W404" s="8">
        <v>160</v>
      </c>
      <c r="X404" s="8">
        <v>80</v>
      </c>
      <c r="Z404" s="9">
        <v>400</v>
      </c>
      <c r="AA404" s="8">
        <v>90</v>
      </c>
      <c r="AB404" s="8">
        <v>150</v>
      </c>
      <c r="AC404" s="8">
        <v>240</v>
      </c>
      <c r="AD404" s="8">
        <v>120</v>
      </c>
    </row>
    <row r="405" spans="8:30" x14ac:dyDescent="0.2">
      <c r="H405" s="6">
        <v>401</v>
      </c>
      <c r="I405" s="8">
        <v>60.15</v>
      </c>
      <c r="J405" s="8">
        <v>100.25</v>
      </c>
      <c r="K405" s="8">
        <v>160.4</v>
      </c>
      <c r="L405" s="8">
        <v>80.199999999999989</v>
      </c>
      <c r="M405" s="69"/>
      <c r="N405" s="8">
        <v>401</v>
      </c>
      <c r="O405" s="8">
        <v>90.224999999999994</v>
      </c>
      <c r="P405" s="8">
        <v>150.375</v>
      </c>
      <c r="Q405" s="8">
        <v>240.60000000000002</v>
      </c>
      <c r="R405" s="8">
        <v>120.29999999999998</v>
      </c>
      <c r="T405" s="9">
        <v>401</v>
      </c>
      <c r="U405" s="8">
        <v>60.15</v>
      </c>
      <c r="V405" s="8">
        <v>100.25</v>
      </c>
      <c r="W405" s="8">
        <v>160.4</v>
      </c>
      <c r="X405" s="8">
        <v>80.199999999999989</v>
      </c>
      <c r="Z405" s="9">
        <v>401</v>
      </c>
      <c r="AA405" s="8">
        <v>90.224999999999994</v>
      </c>
      <c r="AB405" s="8">
        <v>150.375</v>
      </c>
      <c r="AC405" s="8">
        <v>240.60000000000002</v>
      </c>
      <c r="AD405" s="8">
        <v>120.29999999999998</v>
      </c>
    </row>
    <row r="406" spans="8:30" x14ac:dyDescent="0.2">
      <c r="H406" s="6">
        <v>402</v>
      </c>
      <c r="I406" s="8">
        <v>60.3</v>
      </c>
      <c r="J406" s="8">
        <v>100.5</v>
      </c>
      <c r="K406" s="8">
        <v>160.80000000000001</v>
      </c>
      <c r="L406" s="8">
        <v>80.399999999999977</v>
      </c>
      <c r="M406" s="69"/>
      <c r="N406" s="8">
        <v>402</v>
      </c>
      <c r="O406" s="8">
        <v>90.449999999999989</v>
      </c>
      <c r="P406" s="8">
        <v>150.75</v>
      </c>
      <c r="Q406" s="8">
        <v>241.20000000000002</v>
      </c>
      <c r="R406" s="8">
        <v>120.59999999999997</v>
      </c>
      <c r="T406" s="9">
        <v>402</v>
      </c>
      <c r="U406" s="8">
        <v>60.3</v>
      </c>
      <c r="V406" s="8">
        <v>100.5</v>
      </c>
      <c r="W406" s="8">
        <v>160.80000000000001</v>
      </c>
      <c r="X406" s="8">
        <v>80.399999999999977</v>
      </c>
      <c r="Z406" s="9">
        <v>402</v>
      </c>
      <c r="AA406" s="8">
        <v>90.449999999999989</v>
      </c>
      <c r="AB406" s="8">
        <v>150.75</v>
      </c>
      <c r="AC406" s="8">
        <v>241.20000000000002</v>
      </c>
      <c r="AD406" s="8">
        <v>120.59999999999997</v>
      </c>
    </row>
    <row r="407" spans="8:30" x14ac:dyDescent="0.2">
      <c r="H407" s="6">
        <v>403</v>
      </c>
      <c r="I407" s="8">
        <v>60.449999999999996</v>
      </c>
      <c r="J407" s="8">
        <v>100.75</v>
      </c>
      <c r="K407" s="8">
        <v>161.20000000000002</v>
      </c>
      <c r="L407" s="8">
        <v>80.600000000000023</v>
      </c>
      <c r="M407" s="69"/>
      <c r="N407" s="8">
        <v>403</v>
      </c>
      <c r="O407" s="8">
        <v>90.674999999999997</v>
      </c>
      <c r="P407" s="8">
        <v>151.125</v>
      </c>
      <c r="Q407" s="8">
        <v>241.8</v>
      </c>
      <c r="R407" s="8">
        <v>120.90000000000003</v>
      </c>
      <c r="T407" s="9">
        <v>403</v>
      </c>
      <c r="U407" s="8">
        <v>60.449999999999996</v>
      </c>
      <c r="V407" s="8">
        <v>100.75</v>
      </c>
      <c r="W407" s="8">
        <v>161.20000000000002</v>
      </c>
      <c r="X407" s="8">
        <v>80.600000000000023</v>
      </c>
      <c r="Z407" s="9">
        <v>403</v>
      </c>
      <c r="AA407" s="8">
        <v>90.674999999999997</v>
      </c>
      <c r="AB407" s="8">
        <v>151.125</v>
      </c>
      <c r="AC407" s="8">
        <v>241.8</v>
      </c>
      <c r="AD407" s="8">
        <v>120.90000000000003</v>
      </c>
    </row>
    <row r="408" spans="8:30" x14ac:dyDescent="0.2">
      <c r="H408" s="6">
        <v>404</v>
      </c>
      <c r="I408" s="8">
        <v>60.599999999999994</v>
      </c>
      <c r="J408" s="8">
        <v>101</v>
      </c>
      <c r="K408" s="8">
        <v>161.60000000000002</v>
      </c>
      <c r="L408" s="8">
        <v>80.799999999999955</v>
      </c>
      <c r="M408" s="69"/>
      <c r="N408" s="8">
        <v>404</v>
      </c>
      <c r="O408" s="8">
        <v>90.899999999999991</v>
      </c>
      <c r="P408" s="8">
        <v>151.5</v>
      </c>
      <c r="Q408" s="8">
        <v>242.40000000000003</v>
      </c>
      <c r="R408" s="8">
        <v>121.19999999999993</v>
      </c>
      <c r="T408" s="9">
        <v>404</v>
      </c>
      <c r="U408" s="8">
        <v>60.599999999999994</v>
      </c>
      <c r="V408" s="8">
        <v>101</v>
      </c>
      <c r="W408" s="8">
        <v>161.60000000000002</v>
      </c>
      <c r="X408" s="8">
        <v>80.799999999999955</v>
      </c>
      <c r="Z408" s="9">
        <v>404</v>
      </c>
      <c r="AA408" s="8">
        <v>90.899999999999991</v>
      </c>
      <c r="AB408" s="8">
        <v>151.5</v>
      </c>
      <c r="AC408" s="8">
        <v>242.40000000000003</v>
      </c>
      <c r="AD408" s="8">
        <v>121.19999999999993</v>
      </c>
    </row>
    <row r="409" spans="8:30" x14ac:dyDescent="0.2">
      <c r="H409" s="6">
        <v>405</v>
      </c>
      <c r="I409" s="8">
        <v>60.75</v>
      </c>
      <c r="J409" s="8">
        <v>101.25</v>
      </c>
      <c r="K409" s="8">
        <v>162</v>
      </c>
      <c r="L409" s="8">
        <v>81</v>
      </c>
      <c r="M409" s="69"/>
      <c r="N409" s="8">
        <v>405</v>
      </c>
      <c r="O409" s="8">
        <v>91.125</v>
      </c>
      <c r="P409" s="8">
        <v>151.875</v>
      </c>
      <c r="Q409" s="8">
        <v>243</v>
      </c>
      <c r="R409" s="8">
        <v>121.5</v>
      </c>
      <c r="T409" s="9">
        <v>405</v>
      </c>
      <c r="U409" s="8">
        <v>60.75</v>
      </c>
      <c r="V409" s="8">
        <v>101.25</v>
      </c>
      <c r="W409" s="8">
        <v>162</v>
      </c>
      <c r="X409" s="8">
        <v>81</v>
      </c>
      <c r="Z409" s="9">
        <v>405</v>
      </c>
      <c r="AA409" s="8">
        <v>91.125</v>
      </c>
      <c r="AB409" s="8">
        <v>151.875</v>
      </c>
      <c r="AC409" s="8">
        <v>243</v>
      </c>
      <c r="AD409" s="8">
        <v>121.5</v>
      </c>
    </row>
    <row r="410" spans="8:30" x14ac:dyDescent="0.2">
      <c r="H410" s="6">
        <v>406</v>
      </c>
      <c r="I410" s="8">
        <v>60.9</v>
      </c>
      <c r="J410" s="8">
        <v>101.5</v>
      </c>
      <c r="K410" s="8">
        <v>162.4</v>
      </c>
      <c r="L410" s="8">
        <v>81.199999999999989</v>
      </c>
      <c r="M410" s="69"/>
      <c r="N410" s="8">
        <v>406</v>
      </c>
      <c r="O410" s="8">
        <v>91.35</v>
      </c>
      <c r="P410" s="8">
        <v>152.25</v>
      </c>
      <c r="Q410" s="8">
        <v>243.60000000000002</v>
      </c>
      <c r="R410" s="8">
        <v>121.79999999999998</v>
      </c>
      <c r="T410" s="9">
        <v>406</v>
      </c>
      <c r="U410" s="8">
        <v>60.9</v>
      </c>
      <c r="V410" s="8">
        <v>101.5</v>
      </c>
      <c r="W410" s="8">
        <v>162.4</v>
      </c>
      <c r="X410" s="8">
        <v>81.199999999999989</v>
      </c>
      <c r="Z410" s="9">
        <v>406</v>
      </c>
      <c r="AA410" s="8">
        <v>91.35</v>
      </c>
      <c r="AB410" s="8">
        <v>152.25</v>
      </c>
      <c r="AC410" s="8">
        <v>243.60000000000002</v>
      </c>
      <c r="AD410" s="8">
        <v>121.79999999999998</v>
      </c>
    </row>
    <row r="411" spans="8:30" x14ac:dyDescent="0.2">
      <c r="H411" s="6">
        <v>407</v>
      </c>
      <c r="I411" s="8">
        <v>61.05</v>
      </c>
      <c r="J411" s="8">
        <v>101.75</v>
      </c>
      <c r="K411" s="8">
        <v>162.80000000000001</v>
      </c>
      <c r="L411" s="8">
        <v>81.399999999999977</v>
      </c>
      <c r="M411" s="69"/>
      <c r="N411" s="8">
        <v>407</v>
      </c>
      <c r="O411" s="8">
        <v>91.574999999999989</v>
      </c>
      <c r="P411" s="8">
        <v>152.625</v>
      </c>
      <c r="Q411" s="8">
        <v>244.20000000000002</v>
      </c>
      <c r="R411" s="8">
        <v>122.09999999999997</v>
      </c>
      <c r="T411" s="9">
        <v>407</v>
      </c>
      <c r="U411" s="8">
        <v>61.05</v>
      </c>
      <c r="V411" s="8">
        <v>101.75</v>
      </c>
      <c r="W411" s="8">
        <v>162.80000000000001</v>
      </c>
      <c r="X411" s="8">
        <v>81.399999999999977</v>
      </c>
      <c r="Z411" s="9">
        <v>407</v>
      </c>
      <c r="AA411" s="8">
        <v>91.574999999999989</v>
      </c>
      <c r="AB411" s="8">
        <v>152.625</v>
      </c>
      <c r="AC411" s="8">
        <v>244.20000000000002</v>
      </c>
      <c r="AD411" s="8">
        <v>122.09999999999997</v>
      </c>
    </row>
    <row r="412" spans="8:30" x14ac:dyDescent="0.2">
      <c r="H412" s="6">
        <v>408</v>
      </c>
      <c r="I412" s="8">
        <v>61.199999999999996</v>
      </c>
      <c r="J412" s="8">
        <v>102</v>
      </c>
      <c r="K412" s="8">
        <v>163.20000000000002</v>
      </c>
      <c r="L412" s="8">
        <v>81.600000000000023</v>
      </c>
      <c r="M412" s="69"/>
      <c r="N412" s="8">
        <v>408</v>
      </c>
      <c r="O412" s="8">
        <v>91.8</v>
      </c>
      <c r="P412" s="8">
        <v>153</v>
      </c>
      <c r="Q412" s="8">
        <v>244.8</v>
      </c>
      <c r="R412" s="8">
        <v>122.40000000000003</v>
      </c>
      <c r="T412" s="9">
        <v>408</v>
      </c>
      <c r="U412" s="8">
        <v>61.199999999999996</v>
      </c>
      <c r="V412" s="8">
        <v>102</v>
      </c>
      <c r="W412" s="8">
        <v>163.20000000000002</v>
      </c>
      <c r="X412" s="8">
        <v>81.600000000000023</v>
      </c>
      <c r="Z412" s="9">
        <v>408</v>
      </c>
      <c r="AA412" s="8">
        <v>91.8</v>
      </c>
      <c r="AB412" s="8">
        <v>153</v>
      </c>
      <c r="AC412" s="8">
        <v>244.8</v>
      </c>
      <c r="AD412" s="8">
        <v>122.40000000000003</v>
      </c>
    </row>
    <row r="413" spans="8:30" x14ac:dyDescent="0.2">
      <c r="H413" s="6">
        <v>409</v>
      </c>
      <c r="I413" s="8">
        <v>61.349999999999994</v>
      </c>
      <c r="J413" s="8">
        <v>102.25</v>
      </c>
      <c r="K413" s="8">
        <v>163.60000000000002</v>
      </c>
      <c r="L413" s="8">
        <v>81.799999999999955</v>
      </c>
      <c r="M413" s="69"/>
      <c r="N413" s="8">
        <v>409</v>
      </c>
      <c r="O413" s="8">
        <v>92.024999999999991</v>
      </c>
      <c r="P413" s="8">
        <v>153.375</v>
      </c>
      <c r="Q413" s="8">
        <v>245.40000000000003</v>
      </c>
      <c r="R413" s="8">
        <v>122.69999999999993</v>
      </c>
      <c r="T413" s="9">
        <v>409</v>
      </c>
      <c r="U413" s="8">
        <v>61.349999999999994</v>
      </c>
      <c r="V413" s="8">
        <v>102.25</v>
      </c>
      <c r="W413" s="8">
        <v>163.60000000000002</v>
      </c>
      <c r="X413" s="8">
        <v>81.799999999999955</v>
      </c>
      <c r="Z413" s="9">
        <v>409</v>
      </c>
      <c r="AA413" s="8">
        <v>92.024999999999991</v>
      </c>
      <c r="AB413" s="8">
        <v>153.375</v>
      </c>
      <c r="AC413" s="8">
        <v>245.40000000000003</v>
      </c>
      <c r="AD413" s="8">
        <v>122.69999999999993</v>
      </c>
    </row>
    <row r="414" spans="8:30" x14ac:dyDescent="0.2">
      <c r="H414" s="6">
        <v>410</v>
      </c>
      <c r="I414" s="8">
        <v>61.5</v>
      </c>
      <c r="J414" s="8">
        <v>102.5</v>
      </c>
      <c r="K414" s="8">
        <v>164</v>
      </c>
      <c r="L414" s="8">
        <v>82</v>
      </c>
      <c r="M414" s="69"/>
      <c r="N414" s="8">
        <v>410</v>
      </c>
      <c r="O414" s="8">
        <v>92.25</v>
      </c>
      <c r="P414" s="8">
        <v>153.75</v>
      </c>
      <c r="Q414" s="8">
        <v>246</v>
      </c>
      <c r="R414" s="8">
        <v>123</v>
      </c>
      <c r="T414" s="9">
        <v>410</v>
      </c>
      <c r="U414" s="8">
        <v>61.5</v>
      </c>
      <c r="V414" s="8">
        <v>102.5</v>
      </c>
      <c r="W414" s="8">
        <v>164</v>
      </c>
      <c r="X414" s="8">
        <v>82</v>
      </c>
      <c r="Z414" s="9">
        <v>410</v>
      </c>
      <c r="AA414" s="8">
        <v>92.25</v>
      </c>
      <c r="AB414" s="8">
        <v>153.75</v>
      </c>
      <c r="AC414" s="8">
        <v>246</v>
      </c>
      <c r="AD414" s="8">
        <v>123</v>
      </c>
    </row>
    <row r="415" spans="8:30" x14ac:dyDescent="0.2">
      <c r="H415" s="6">
        <v>411</v>
      </c>
      <c r="I415" s="8">
        <v>61.65</v>
      </c>
      <c r="J415" s="8">
        <v>102.75</v>
      </c>
      <c r="K415" s="8">
        <v>164.4</v>
      </c>
      <c r="L415" s="8">
        <v>82.199999999999989</v>
      </c>
      <c r="M415" s="69"/>
      <c r="N415" s="8">
        <v>411</v>
      </c>
      <c r="O415" s="8">
        <v>92.474999999999994</v>
      </c>
      <c r="P415" s="8">
        <v>154.125</v>
      </c>
      <c r="Q415" s="8">
        <v>246.60000000000002</v>
      </c>
      <c r="R415" s="8">
        <v>123.29999999999998</v>
      </c>
      <c r="T415" s="9">
        <v>411</v>
      </c>
      <c r="U415" s="8">
        <v>61.65</v>
      </c>
      <c r="V415" s="8">
        <v>102.75</v>
      </c>
      <c r="W415" s="8">
        <v>164.4</v>
      </c>
      <c r="X415" s="8">
        <v>82.199999999999989</v>
      </c>
      <c r="Z415" s="9">
        <v>411</v>
      </c>
      <c r="AA415" s="8">
        <v>92.474999999999994</v>
      </c>
      <c r="AB415" s="8">
        <v>154.125</v>
      </c>
      <c r="AC415" s="8">
        <v>246.60000000000002</v>
      </c>
      <c r="AD415" s="8">
        <v>123.29999999999998</v>
      </c>
    </row>
    <row r="416" spans="8:30" x14ac:dyDescent="0.2">
      <c r="H416" s="6">
        <v>412</v>
      </c>
      <c r="I416" s="8">
        <v>61.8</v>
      </c>
      <c r="J416" s="8">
        <v>103</v>
      </c>
      <c r="K416" s="8">
        <v>164.8</v>
      </c>
      <c r="L416" s="8">
        <v>82.399999999999977</v>
      </c>
      <c r="M416" s="69"/>
      <c r="N416" s="8">
        <v>412</v>
      </c>
      <c r="O416" s="8">
        <v>92.699999999999989</v>
      </c>
      <c r="P416" s="8">
        <v>154.5</v>
      </c>
      <c r="Q416" s="8">
        <v>247.20000000000002</v>
      </c>
      <c r="R416" s="8">
        <v>123.59999999999997</v>
      </c>
      <c r="T416" s="9">
        <v>412</v>
      </c>
      <c r="U416" s="8">
        <v>61.8</v>
      </c>
      <c r="V416" s="8">
        <v>103</v>
      </c>
      <c r="W416" s="8">
        <v>164.8</v>
      </c>
      <c r="X416" s="8">
        <v>82.399999999999977</v>
      </c>
      <c r="Z416" s="9">
        <v>412</v>
      </c>
      <c r="AA416" s="8">
        <v>92.699999999999989</v>
      </c>
      <c r="AB416" s="8">
        <v>154.5</v>
      </c>
      <c r="AC416" s="8">
        <v>247.20000000000002</v>
      </c>
      <c r="AD416" s="8">
        <v>123.59999999999997</v>
      </c>
    </row>
    <row r="417" spans="8:30" x14ac:dyDescent="0.2">
      <c r="H417" s="6">
        <v>413</v>
      </c>
      <c r="I417" s="8">
        <v>61.949999999999996</v>
      </c>
      <c r="J417" s="8">
        <v>103.25</v>
      </c>
      <c r="K417" s="8">
        <v>165.20000000000002</v>
      </c>
      <c r="L417" s="8">
        <v>82.600000000000023</v>
      </c>
      <c r="M417" s="69"/>
      <c r="N417" s="8">
        <v>413</v>
      </c>
      <c r="O417" s="8">
        <v>92.924999999999997</v>
      </c>
      <c r="P417" s="8">
        <v>154.875</v>
      </c>
      <c r="Q417" s="8">
        <v>247.8</v>
      </c>
      <c r="R417" s="8">
        <v>123.90000000000003</v>
      </c>
      <c r="T417" s="9">
        <v>413</v>
      </c>
      <c r="U417" s="8">
        <v>61.949999999999996</v>
      </c>
      <c r="V417" s="8">
        <v>103.25</v>
      </c>
      <c r="W417" s="8">
        <v>165.20000000000002</v>
      </c>
      <c r="X417" s="8">
        <v>82.600000000000023</v>
      </c>
      <c r="Z417" s="9">
        <v>413</v>
      </c>
      <c r="AA417" s="8">
        <v>92.924999999999997</v>
      </c>
      <c r="AB417" s="8">
        <v>154.875</v>
      </c>
      <c r="AC417" s="8">
        <v>247.8</v>
      </c>
      <c r="AD417" s="8">
        <v>123.90000000000003</v>
      </c>
    </row>
    <row r="418" spans="8:30" x14ac:dyDescent="0.2">
      <c r="H418" s="6">
        <v>414</v>
      </c>
      <c r="I418" s="8">
        <v>62.099999999999994</v>
      </c>
      <c r="J418" s="8">
        <v>103.5</v>
      </c>
      <c r="K418" s="8">
        <v>165.60000000000002</v>
      </c>
      <c r="L418" s="8">
        <v>82.799999999999955</v>
      </c>
      <c r="M418" s="69"/>
      <c r="N418" s="8">
        <v>414</v>
      </c>
      <c r="O418" s="8">
        <v>93.149999999999991</v>
      </c>
      <c r="P418" s="8">
        <v>155.25</v>
      </c>
      <c r="Q418" s="8">
        <v>248.40000000000003</v>
      </c>
      <c r="R418" s="8">
        <v>124.19999999999993</v>
      </c>
      <c r="T418" s="9">
        <v>414</v>
      </c>
      <c r="U418" s="8">
        <v>62.099999999999994</v>
      </c>
      <c r="V418" s="8">
        <v>103.5</v>
      </c>
      <c r="W418" s="8">
        <v>165.60000000000002</v>
      </c>
      <c r="X418" s="8">
        <v>82.799999999999955</v>
      </c>
      <c r="Z418" s="9">
        <v>414</v>
      </c>
      <c r="AA418" s="8">
        <v>93.149999999999991</v>
      </c>
      <c r="AB418" s="8">
        <v>155.25</v>
      </c>
      <c r="AC418" s="8">
        <v>248.40000000000003</v>
      </c>
      <c r="AD418" s="8">
        <v>124.19999999999993</v>
      </c>
    </row>
    <row r="419" spans="8:30" x14ac:dyDescent="0.2">
      <c r="H419" s="6">
        <v>415</v>
      </c>
      <c r="I419" s="8">
        <v>62.25</v>
      </c>
      <c r="J419" s="8">
        <v>103.75</v>
      </c>
      <c r="K419" s="8">
        <v>166</v>
      </c>
      <c r="L419" s="8">
        <v>83</v>
      </c>
      <c r="M419" s="69"/>
      <c r="N419" s="8">
        <v>415</v>
      </c>
      <c r="O419" s="8">
        <v>93.375</v>
      </c>
      <c r="P419" s="8">
        <v>155.625</v>
      </c>
      <c r="Q419" s="8">
        <v>249</v>
      </c>
      <c r="R419" s="8">
        <v>124.5</v>
      </c>
      <c r="T419" s="9">
        <v>415</v>
      </c>
      <c r="U419" s="8">
        <v>62.25</v>
      </c>
      <c r="V419" s="8">
        <v>103.75</v>
      </c>
      <c r="W419" s="8">
        <v>166</v>
      </c>
      <c r="X419" s="8">
        <v>83</v>
      </c>
      <c r="Z419" s="9">
        <v>415</v>
      </c>
      <c r="AA419" s="8">
        <v>93.375</v>
      </c>
      <c r="AB419" s="8">
        <v>155.625</v>
      </c>
      <c r="AC419" s="8">
        <v>249</v>
      </c>
      <c r="AD419" s="8">
        <v>124.5</v>
      </c>
    </row>
    <row r="420" spans="8:30" x14ac:dyDescent="0.2">
      <c r="H420" s="6">
        <v>416</v>
      </c>
      <c r="I420" s="8">
        <v>62.4</v>
      </c>
      <c r="J420" s="8">
        <v>104</v>
      </c>
      <c r="K420" s="8">
        <v>166.4</v>
      </c>
      <c r="L420" s="8">
        <v>83.199999999999989</v>
      </c>
      <c r="M420" s="69"/>
      <c r="N420" s="8">
        <v>416</v>
      </c>
      <c r="O420" s="8">
        <v>93.6</v>
      </c>
      <c r="P420" s="8">
        <v>156</v>
      </c>
      <c r="Q420" s="8">
        <v>249.60000000000002</v>
      </c>
      <c r="R420" s="8">
        <v>124.79999999999998</v>
      </c>
      <c r="T420" s="9">
        <v>416</v>
      </c>
      <c r="U420" s="8">
        <v>62.4</v>
      </c>
      <c r="V420" s="8">
        <v>104</v>
      </c>
      <c r="W420" s="8">
        <v>166.4</v>
      </c>
      <c r="X420" s="8">
        <v>83.199999999999989</v>
      </c>
      <c r="Z420" s="9">
        <v>416</v>
      </c>
      <c r="AA420" s="8">
        <v>93.6</v>
      </c>
      <c r="AB420" s="8">
        <v>156</v>
      </c>
      <c r="AC420" s="8">
        <v>249.60000000000002</v>
      </c>
      <c r="AD420" s="8">
        <v>124.79999999999998</v>
      </c>
    </row>
    <row r="421" spans="8:30" x14ac:dyDescent="0.2">
      <c r="H421" s="6">
        <v>417</v>
      </c>
      <c r="I421" s="8">
        <v>62.55</v>
      </c>
      <c r="J421" s="8">
        <v>104.25</v>
      </c>
      <c r="K421" s="8">
        <v>166.8</v>
      </c>
      <c r="L421" s="8">
        <v>83.399999999999977</v>
      </c>
      <c r="M421" s="69"/>
      <c r="N421" s="8">
        <v>417</v>
      </c>
      <c r="O421" s="8">
        <v>93.824999999999989</v>
      </c>
      <c r="P421" s="8">
        <v>156.375</v>
      </c>
      <c r="Q421" s="8">
        <v>250.20000000000002</v>
      </c>
      <c r="R421" s="8">
        <v>125.09999999999997</v>
      </c>
      <c r="T421" s="9">
        <v>417</v>
      </c>
      <c r="U421" s="8">
        <v>62.55</v>
      </c>
      <c r="V421" s="8">
        <v>104.25</v>
      </c>
      <c r="W421" s="8">
        <v>166.8</v>
      </c>
      <c r="X421" s="8">
        <v>83.399999999999977</v>
      </c>
      <c r="Z421" s="9">
        <v>417</v>
      </c>
      <c r="AA421" s="8">
        <v>93.824999999999989</v>
      </c>
      <c r="AB421" s="8">
        <v>156.375</v>
      </c>
      <c r="AC421" s="8">
        <v>250.20000000000002</v>
      </c>
      <c r="AD421" s="8">
        <v>125.09999999999997</v>
      </c>
    </row>
    <row r="422" spans="8:30" x14ac:dyDescent="0.2">
      <c r="H422" s="6">
        <v>418</v>
      </c>
      <c r="I422" s="8">
        <v>62.699999999999996</v>
      </c>
      <c r="J422" s="8">
        <v>104.5</v>
      </c>
      <c r="K422" s="8">
        <v>167.20000000000002</v>
      </c>
      <c r="L422" s="8">
        <v>83.600000000000023</v>
      </c>
      <c r="M422" s="69"/>
      <c r="N422" s="8">
        <v>418</v>
      </c>
      <c r="O422" s="8">
        <v>94.05</v>
      </c>
      <c r="P422" s="8">
        <v>156.75</v>
      </c>
      <c r="Q422" s="8">
        <v>250.8</v>
      </c>
      <c r="R422" s="8">
        <v>125.40000000000003</v>
      </c>
      <c r="T422" s="9">
        <v>418</v>
      </c>
      <c r="U422" s="8">
        <v>62.699999999999996</v>
      </c>
      <c r="V422" s="8">
        <v>104.5</v>
      </c>
      <c r="W422" s="8">
        <v>167.20000000000002</v>
      </c>
      <c r="X422" s="8">
        <v>83.600000000000023</v>
      </c>
      <c r="Z422" s="9">
        <v>418</v>
      </c>
      <c r="AA422" s="8">
        <v>94.05</v>
      </c>
      <c r="AB422" s="8">
        <v>156.75</v>
      </c>
      <c r="AC422" s="8">
        <v>250.8</v>
      </c>
      <c r="AD422" s="8">
        <v>125.40000000000003</v>
      </c>
    </row>
    <row r="423" spans="8:30" x14ac:dyDescent="0.2">
      <c r="H423" s="6">
        <v>419</v>
      </c>
      <c r="I423" s="8">
        <v>62.849999999999994</v>
      </c>
      <c r="J423" s="8">
        <v>104.75</v>
      </c>
      <c r="K423" s="8">
        <v>167.60000000000002</v>
      </c>
      <c r="L423" s="8">
        <v>83.799999999999955</v>
      </c>
      <c r="M423" s="69"/>
      <c r="N423" s="8">
        <v>419</v>
      </c>
      <c r="O423" s="8">
        <v>94.274999999999991</v>
      </c>
      <c r="P423" s="8">
        <v>157.125</v>
      </c>
      <c r="Q423" s="8">
        <v>251.40000000000003</v>
      </c>
      <c r="R423" s="8">
        <v>125.69999999999993</v>
      </c>
      <c r="T423" s="9">
        <v>419</v>
      </c>
      <c r="U423" s="8">
        <v>62.849999999999994</v>
      </c>
      <c r="V423" s="8">
        <v>104.75</v>
      </c>
      <c r="W423" s="8">
        <v>167.60000000000002</v>
      </c>
      <c r="X423" s="8">
        <v>83.799999999999955</v>
      </c>
      <c r="Z423" s="9">
        <v>419</v>
      </c>
      <c r="AA423" s="8">
        <v>94.274999999999991</v>
      </c>
      <c r="AB423" s="8">
        <v>157.125</v>
      </c>
      <c r="AC423" s="8">
        <v>251.40000000000003</v>
      </c>
      <c r="AD423" s="8">
        <v>125.69999999999993</v>
      </c>
    </row>
    <row r="424" spans="8:30" x14ac:dyDescent="0.2">
      <c r="H424" s="6">
        <v>420</v>
      </c>
      <c r="I424" s="8">
        <v>63</v>
      </c>
      <c r="J424" s="8">
        <v>105</v>
      </c>
      <c r="K424" s="8">
        <v>168</v>
      </c>
      <c r="L424" s="8">
        <v>84</v>
      </c>
      <c r="M424" s="69"/>
      <c r="N424" s="8">
        <v>420</v>
      </c>
      <c r="O424" s="8">
        <v>94.5</v>
      </c>
      <c r="P424" s="8">
        <v>157.5</v>
      </c>
      <c r="Q424" s="8">
        <v>252</v>
      </c>
      <c r="R424" s="8">
        <v>126</v>
      </c>
      <c r="T424" s="9">
        <v>420</v>
      </c>
      <c r="U424" s="8">
        <v>63</v>
      </c>
      <c r="V424" s="8">
        <v>105</v>
      </c>
      <c r="W424" s="8">
        <v>168</v>
      </c>
      <c r="X424" s="8">
        <v>84</v>
      </c>
      <c r="Z424" s="9">
        <v>420</v>
      </c>
      <c r="AA424" s="8">
        <v>94.5</v>
      </c>
      <c r="AB424" s="8">
        <v>157.5</v>
      </c>
      <c r="AC424" s="8">
        <v>252</v>
      </c>
      <c r="AD424" s="8">
        <v>126</v>
      </c>
    </row>
    <row r="425" spans="8:30" x14ac:dyDescent="0.2">
      <c r="H425" s="6">
        <v>421</v>
      </c>
      <c r="I425" s="8">
        <v>63.15</v>
      </c>
      <c r="J425" s="8">
        <v>105.25</v>
      </c>
      <c r="K425" s="8">
        <v>168.4</v>
      </c>
      <c r="L425" s="8">
        <v>84.199999999999989</v>
      </c>
      <c r="M425" s="69"/>
      <c r="N425" s="8">
        <v>421</v>
      </c>
      <c r="O425" s="8">
        <v>94.724999999999994</v>
      </c>
      <c r="P425" s="8">
        <v>157.875</v>
      </c>
      <c r="Q425" s="8">
        <v>252.60000000000002</v>
      </c>
      <c r="R425" s="8">
        <v>126.29999999999998</v>
      </c>
      <c r="T425" s="9">
        <v>421</v>
      </c>
      <c r="U425" s="8">
        <v>63.15</v>
      </c>
      <c r="V425" s="8">
        <v>105.25</v>
      </c>
      <c r="W425" s="8">
        <v>168.4</v>
      </c>
      <c r="X425" s="8">
        <v>84.199999999999989</v>
      </c>
      <c r="Z425" s="9">
        <v>421</v>
      </c>
      <c r="AA425" s="8">
        <v>94.724999999999994</v>
      </c>
      <c r="AB425" s="8">
        <v>157.875</v>
      </c>
      <c r="AC425" s="8">
        <v>252.60000000000002</v>
      </c>
      <c r="AD425" s="8">
        <v>126.29999999999998</v>
      </c>
    </row>
    <row r="426" spans="8:30" x14ac:dyDescent="0.2">
      <c r="H426" s="6">
        <v>422</v>
      </c>
      <c r="I426" s="8">
        <v>63.3</v>
      </c>
      <c r="J426" s="8">
        <v>105.5</v>
      </c>
      <c r="K426" s="8">
        <v>168.8</v>
      </c>
      <c r="L426" s="8">
        <v>84.399999999999977</v>
      </c>
      <c r="M426" s="69"/>
      <c r="N426" s="8">
        <v>422</v>
      </c>
      <c r="O426" s="8">
        <v>94.949999999999989</v>
      </c>
      <c r="P426" s="8">
        <v>158.25</v>
      </c>
      <c r="Q426" s="8">
        <v>253.20000000000002</v>
      </c>
      <c r="R426" s="8">
        <v>126.59999999999997</v>
      </c>
      <c r="T426" s="9">
        <v>422</v>
      </c>
      <c r="U426" s="8">
        <v>63.3</v>
      </c>
      <c r="V426" s="8">
        <v>105.5</v>
      </c>
      <c r="W426" s="8">
        <v>168.8</v>
      </c>
      <c r="X426" s="8">
        <v>84.399999999999977</v>
      </c>
      <c r="Z426" s="9">
        <v>422</v>
      </c>
      <c r="AA426" s="8">
        <v>94.949999999999989</v>
      </c>
      <c r="AB426" s="8">
        <v>158.25</v>
      </c>
      <c r="AC426" s="8">
        <v>253.20000000000002</v>
      </c>
      <c r="AD426" s="8">
        <v>126.59999999999997</v>
      </c>
    </row>
    <row r="427" spans="8:30" x14ac:dyDescent="0.2">
      <c r="H427" s="6">
        <v>423</v>
      </c>
      <c r="I427" s="8">
        <v>63.449999999999996</v>
      </c>
      <c r="J427" s="8">
        <v>105.75</v>
      </c>
      <c r="K427" s="8">
        <v>169.20000000000002</v>
      </c>
      <c r="L427" s="8">
        <v>84.600000000000023</v>
      </c>
      <c r="M427" s="69"/>
      <c r="N427" s="8">
        <v>423</v>
      </c>
      <c r="O427" s="8">
        <v>95.174999999999997</v>
      </c>
      <c r="P427" s="8">
        <v>158.625</v>
      </c>
      <c r="Q427" s="8">
        <v>253.8</v>
      </c>
      <c r="R427" s="8">
        <v>126.90000000000003</v>
      </c>
      <c r="T427" s="9">
        <v>423</v>
      </c>
      <c r="U427" s="8">
        <v>63.449999999999996</v>
      </c>
      <c r="V427" s="8">
        <v>105.75</v>
      </c>
      <c r="W427" s="8">
        <v>169.20000000000002</v>
      </c>
      <c r="X427" s="8">
        <v>84.600000000000023</v>
      </c>
      <c r="Z427" s="9">
        <v>423</v>
      </c>
      <c r="AA427" s="8">
        <v>95.174999999999997</v>
      </c>
      <c r="AB427" s="8">
        <v>158.625</v>
      </c>
      <c r="AC427" s="8">
        <v>253.8</v>
      </c>
      <c r="AD427" s="8">
        <v>126.90000000000003</v>
      </c>
    </row>
    <row r="428" spans="8:30" x14ac:dyDescent="0.2">
      <c r="H428" s="6">
        <v>424</v>
      </c>
      <c r="I428" s="8">
        <v>63.599999999999994</v>
      </c>
      <c r="J428" s="8">
        <v>106</v>
      </c>
      <c r="K428" s="8">
        <v>169.60000000000002</v>
      </c>
      <c r="L428" s="8">
        <v>84.799999999999955</v>
      </c>
      <c r="M428" s="69"/>
      <c r="N428" s="8">
        <v>424</v>
      </c>
      <c r="O428" s="8">
        <v>95.399999999999991</v>
      </c>
      <c r="P428" s="8">
        <v>159</v>
      </c>
      <c r="Q428" s="8">
        <v>254.40000000000003</v>
      </c>
      <c r="R428" s="8">
        <v>127.19999999999993</v>
      </c>
      <c r="T428" s="9">
        <v>424</v>
      </c>
      <c r="U428" s="8">
        <v>63.599999999999994</v>
      </c>
      <c r="V428" s="8">
        <v>106</v>
      </c>
      <c r="W428" s="8">
        <v>169.60000000000002</v>
      </c>
      <c r="X428" s="8">
        <v>84.799999999999955</v>
      </c>
      <c r="Z428" s="9">
        <v>424</v>
      </c>
      <c r="AA428" s="8">
        <v>95.399999999999991</v>
      </c>
      <c r="AB428" s="8">
        <v>159</v>
      </c>
      <c r="AC428" s="8">
        <v>254.40000000000003</v>
      </c>
      <c r="AD428" s="8">
        <v>127.19999999999993</v>
      </c>
    </row>
    <row r="429" spans="8:30" x14ac:dyDescent="0.2">
      <c r="H429" s="6">
        <v>425</v>
      </c>
      <c r="I429" s="8">
        <v>63.75</v>
      </c>
      <c r="J429" s="8">
        <v>106.25</v>
      </c>
      <c r="K429" s="8">
        <v>170</v>
      </c>
      <c r="L429" s="8">
        <v>85</v>
      </c>
      <c r="M429" s="69"/>
      <c r="N429" s="8">
        <v>425</v>
      </c>
      <c r="O429" s="8">
        <v>95.625</v>
      </c>
      <c r="P429" s="8">
        <v>159.375</v>
      </c>
      <c r="Q429" s="8">
        <v>255</v>
      </c>
      <c r="R429" s="8">
        <v>127.5</v>
      </c>
      <c r="T429" s="9">
        <v>425</v>
      </c>
      <c r="U429" s="8">
        <v>63.75</v>
      </c>
      <c r="V429" s="8">
        <v>106.25</v>
      </c>
      <c r="W429" s="8">
        <v>170</v>
      </c>
      <c r="X429" s="8">
        <v>85</v>
      </c>
      <c r="Z429" s="9">
        <v>425</v>
      </c>
      <c r="AA429" s="8">
        <v>95.625</v>
      </c>
      <c r="AB429" s="8">
        <v>159.375</v>
      </c>
      <c r="AC429" s="8">
        <v>255</v>
      </c>
      <c r="AD429" s="8">
        <v>127.5</v>
      </c>
    </row>
    <row r="430" spans="8:30" x14ac:dyDescent="0.2">
      <c r="H430" s="6">
        <v>426</v>
      </c>
      <c r="I430" s="8">
        <v>63.9</v>
      </c>
      <c r="J430" s="8">
        <v>106.5</v>
      </c>
      <c r="K430" s="8">
        <v>170.4</v>
      </c>
      <c r="L430" s="8">
        <v>85.199999999999989</v>
      </c>
      <c r="M430" s="69"/>
      <c r="N430" s="8">
        <v>426</v>
      </c>
      <c r="O430" s="8">
        <v>95.85</v>
      </c>
      <c r="P430" s="8">
        <v>159.75</v>
      </c>
      <c r="Q430" s="8">
        <v>255.60000000000002</v>
      </c>
      <c r="R430" s="8">
        <v>127.79999999999998</v>
      </c>
      <c r="T430" s="9">
        <v>426</v>
      </c>
      <c r="U430" s="8">
        <v>63.9</v>
      </c>
      <c r="V430" s="8">
        <v>106.5</v>
      </c>
      <c r="W430" s="8">
        <v>170.4</v>
      </c>
      <c r="X430" s="8">
        <v>85.199999999999989</v>
      </c>
      <c r="Z430" s="9">
        <v>426</v>
      </c>
      <c r="AA430" s="8">
        <v>95.85</v>
      </c>
      <c r="AB430" s="8">
        <v>159.75</v>
      </c>
      <c r="AC430" s="8">
        <v>255.60000000000002</v>
      </c>
      <c r="AD430" s="8">
        <v>127.79999999999998</v>
      </c>
    </row>
    <row r="431" spans="8:30" x14ac:dyDescent="0.2">
      <c r="H431" s="6">
        <v>427</v>
      </c>
      <c r="I431" s="8">
        <v>64.05</v>
      </c>
      <c r="J431" s="8">
        <v>106.75</v>
      </c>
      <c r="K431" s="8">
        <v>170.8</v>
      </c>
      <c r="L431" s="8">
        <v>85.399999999999977</v>
      </c>
      <c r="M431" s="69"/>
      <c r="N431" s="8">
        <v>427</v>
      </c>
      <c r="O431" s="8">
        <v>96.074999999999989</v>
      </c>
      <c r="P431" s="8">
        <v>160.125</v>
      </c>
      <c r="Q431" s="8">
        <v>256.20000000000005</v>
      </c>
      <c r="R431" s="8">
        <v>128.09999999999997</v>
      </c>
      <c r="T431" s="9">
        <v>427</v>
      </c>
      <c r="U431" s="8">
        <v>64.05</v>
      </c>
      <c r="V431" s="8">
        <v>106.75</v>
      </c>
      <c r="W431" s="8">
        <v>170.8</v>
      </c>
      <c r="X431" s="8">
        <v>85.399999999999977</v>
      </c>
      <c r="Z431" s="9">
        <v>427</v>
      </c>
      <c r="AA431" s="8">
        <v>96.074999999999989</v>
      </c>
      <c r="AB431" s="8">
        <v>160.125</v>
      </c>
      <c r="AC431" s="8">
        <v>256.20000000000005</v>
      </c>
      <c r="AD431" s="8">
        <v>128.09999999999997</v>
      </c>
    </row>
    <row r="432" spans="8:30" x14ac:dyDescent="0.2">
      <c r="H432" s="6">
        <v>428</v>
      </c>
      <c r="I432" s="8">
        <v>64.2</v>
      </c>
      <c r="J432" s="8">
        <v>107</v>
      </c>
      <c r="K432" s="8">
        <v>171.20000000000002</v>
      </c>
      <c r="L432" s="8">
        <v>85.600000000000023</v>
      </c>
      <c r="M432" s="69"/>
      <c r="N432" s="8">
        <v>428</v>
      </c>
      <c r="O432" s="8">
        <v>96.300000000000011</v>
      </c>
      <c r="P432" s="8">
        <v>160.5</v>
      </c>
      <c r="Q432" s="8">
        <v>256.8</v>
      </c>
      <c r="R432" s="8">
        <v>128.40000000000003</v>
      </c>
      <c r="T432" s="9">
        <v>428</v>
      </c>
      <c r="U432" s="8">
        <v>64.2</v>
      </c>
      <c r="V432" s="8">
        <v>107</v>
      </c>
      <c r="W432" s="8">
        <v>171.20000000000002</v>
      </c>
      <c r="X432" s="8">
        <v>85.600000000000023</v>
      </c>
      <c r="Z432" s="9">
        <v>428</v>
      </c>
      <c r="AA432" s="8">
        <v>96.300000000000011</v>
      </c>
      <c r="AB432" s="8">
        <v>160.5</v>
      </c>
      <c r="AC432" s="8">
        <v>256.8</v>
      </c>
      <c r="AD432" s="8">
        <v>128.40000000000003</v>
      </c>
    </row>
    <row r="433" spans="8:30" x14ac:dyDescent="0.2">
      <c r="H433" s="6">
        <v>429</v>
      </c>
      <c r="I433" s="8">
        <v>64.349999999999994</v>
      </c>
      <c r="J433" s="8">
        <v>107.25</v>
      </c>
      <c r="K433" s="8">
        <v>171.60000000000002</v>
      </c>
      <c r="L433" s="8">
        <v>85.799999999999955</v>
      </c>
      <c r="M433" s="69"/>
      <c r="N433" s="8">
        <v>429</v>
      </c>
      <c r="O433" s="8">
        <v>96.524999999999991</v>
      </c>
      <c r="P433" s="8">
        <v>160.875</v>
      </c>
      <c r="Q433" s="8">
        <v>257.40000000000003</v>
      </c>
      <c r="R433" s="8">
        <v>128.69999999999993</v>
      </c>
      <c r="T433" s="9">
        <v>429</v>
      </c>
      <c r="U433" s="8">
        <v>64.349999999999994</v>
      </c>
      <c r="V433" s="8">
        <v>107.25</v>
      </c>
      <c r="W433" s="8">
        <v>171.60000000000002</v>
      </c>
      <c r="X433" s="8">
        <v>85.799999999999955</v>
      </c>
      <c r="Z433" s="9">
        <v>429</v>
      </c>
      <c r="AA433" s="8">
        <v>96.524999999999991</v>
      </c>
      <c r="AB433" s="8">
        <v>160.875</v>
      </c>
      <c r="AC433" s="8">
        <v>257.40000000000003</v>
      </c>
      <c r="AD433" s="8">
        <v>128.69999999999993</v>
      </c>
    </row>
    <row r="434" spans="8:30" x14ac:dyDescent="0.2">
      <c r="H434" s="6">
        <v>430</v>
      </c>
      <c r="I434" s="8">
        <v>64.5</v>
      </c>
      <c r="J434" s="8">
        <v>107.5</v>
      </c>
      <c r="K434" s="8">
        <v>172</v>
      </c>
      <c r="L434" s="8">
        <v>86</v>
      </c>
      <c r="M434" s="69"/>
      <c r="N434" s="8">
        <v>430</v>
      </c>
      <c r="O434" s="8">
        <v>96.75</v>
      </c>
      <c r="P434" s="8">
        <v>161.25</v>
      </c>
      <c r="Q434" s="8">
        <v>258</v>
      </c>
      <c r="R434" s="8">
        <v>129</v>
      </c>
      <c r="T434" s="9">
        <v>430</v>
      </c>
      <c r="U434" s="8">
        <v>64.5</v>
      </c>
      <c r="V434" s="8">
        <v>107.5</v>
      </c>
      <c r="W434" s="8">
        <v>172</v>
      </c>
      <c r="X434" s="8">
        <v>86</v>
      </c>
      <c r="Z434" s="9">
        <v>430</v>
      </c>
      <c r="AA434" s="8">
        <v>96.75</v>
      </c>
      <c r="AB434" s="8">
        <v>161.25</v>
      </c>
      <c r="AC434" s="8">
        <v>258</v>
      </c>
      <c r="AD434" s="8">
        <v>129</v>
      </c>
    </row>
    <row r="435" spans="8:30" x14ac:dyDescent="0.2">
      <c r="H435" s="6">
        <v>431</v>
      </c>
      <c r="I435" s="8">
        <v>64.649999999999991</v>
      </c>
      <c r="J435" s="8">
        <v>107.75</v>
      </c>
      <c r="K435" s="8">
        <v>172.4</v>
      </c>
      <c r="L435" s="8">
        <v>86.200000000000045</v>
      </c>
      <c r="M435" s="69"/>
      <c r="N435" s="8">
        <v>431</v>
      </c>
      <c r="O435" s="8">
        <v>96.974999999999994</v>
      </c>
      <c r="P435" s="8">
        <v>161.625</v>
      </c>
      <c r="Q435" s="8">
        <v>258.60000000000002</v>
      </c>
      <c r="R435" s="8">
        <v>129.30000000000007</v>
      </c>
      <c r="T435" s="9">
        <v>431</v>
      </c>
      <c r="U435" s="8">
        <v>64.649999999999991</v>
      </c>
      <c r="V435" s="8">
        <v>107.75</v>
      </c>
      <c r="W435" s="8">
        <v>172.4</v>
      </c>
      <c r="X435" s="8">
        <v>86.200000000000045</v>
      </c>
      <c r="Z435" s="9">
        <v>431</v>
      </c>
      <c r="AA435" s="8">
        <v>96.974999999999994</v>
      </c>
      <c r="AB435" s="8">
        <v>161.625</v>
      </c>
      <c r="AC435" s="8">
        <v>258.60000000000002</v>
      </c>
      <c r="AD435" s="8">
        <v>129.30000000000007</v>
      </c>
    </row>
    <row r="436" spans="8:30" x14ac:dyDescent="0.2">
      <c r="H436" s="6">
        <v>432</v>
      </c>
      <c r="I436" s="8">
        <v>64.8</v>
      </c>
      <c r="J436" s="8">
        <v>108</v>
      </c>
      <c r="K436" s="8">
        <v>172.8</v>
      </c>
      <c r="L436" s="8">
        <v>86.399999999999977</v>
      </c>
      <c r="M436" s="69"/>
      <c r="N436" s="8">
        <v>432</v>
      </c>
      <c r="O436" s="8">
        <v>97.199999999999989</v>
      </c>
      <c r="P436" s="8">
        <v>162</v>
      </c>
      <c r="Q436" s="8">
        <v>259.20000000000005</v>
      </c>
      <c r="R436" s="8">
        <v>129.59999999999997</v>
      </c>
      <c r="T436" s="9">
        <v>432</v>
      </c>
      <c r="U436" s="8">
        <v>64.8</v>
      </c>
      <c r="V436" s="8">
        <v>108</v>
      </c>
      <c r="W436" s="8">
        <v>172.8</v>
      </c>
      <c r="X436" s="8">
        <v>86.399999999999977</v>
      </c>
      <c r="Z436" s="9">
        <v>432</v>
      </c>
      <c r="AA436" s="8">
        <v>97.199999999999989</v>
      </c>
      <c r="AB436" s="8">
        <v>162</v>
      </c>
      <c r="AC436" s="8">
        <v>259.20000000000005</v>
      </c>
      <c r="AD436" s="8">
        <v>129.59999999999997</v>
      </c>
    </row>
    <row r="437" spans="8:30" x14ac:dyDescent="0.2">
      <c r="H437" s="6">
        <v>433</v>
      </c>
      <c r="I437" s="8">
        <v>64.95</v>
      </c>
      <c r="J437" s="8">
        <v>108.25</v>
      </c>
      <c r="K437" s="8">
        <v>173.20000000000002</v>
      </c>
      <c r="L437" s="8">
        <v>86.600000000000023</v>
      </c>
      <c r="M437" s="69"/>
      <c r="N437" s="8">
        <v>433</v>
      </c>
      <c r="O437" s="8">
        <v>97.425000000000011</v>
      </c>
      <c r="P437" s="8">
        <v>162.375</v>
      </c>
      <c r="Q437" s="8">
        <v>259.8</v>
      </c>
      <c r="R437" s="8">
        <v>129.90000000000003</v>
      </c>
      <c r="T437" s="9">
        <v>433</v>
      </c>
      <c r="U437" s="8">
        <v>64.95</v>
      </c>
      <c r="V437" s="8">
        <v>108.25</v>
      </c>
      <c r="W437" s="8">
        <v>173.20000000000002</v>
      </c>
      <c r="X437" s="8">
        <v>86.600000000000023</v>
      </c>
      <c r="Z437" s="9">
        <v>433</v>
      </c>
      <c r="AA437" s="8">
        <v>97.425000000000011</v>
      </c>
      <c r="AB437" s="8">
        <v>162.375</v>
      </c>
      <c r="AC437" s="8">
        <v>259.8</v>
      </c>
      <c r="AD437" s="8">
        <v>129.90000000000003</v>
      </c>
    </row>
    <row r="438" spans="8:30" x14ac:dyDescent="0.2">
      <c r="H438" s="6">
        <v>434</v>
      </c>
      <c r="I438" s="8">
        <v>65.099999999999994</v>
      </c>
      <c r="J438" s="8">
        <v>108.5</v>
      </c>
      <c r="K438" s="8">
        <v>173.60000000000002</v>
      </c>
      <c r="L438" s="8">
        <v>86.799999999999955</v>
      </c>
      <c r="M438" s="69"/>
      <c r="N438" s="8">
        <v>434</v>
      </c>
      <c r="O438" s="8">
        <v>97.649999999999991</v>
      </c>
      <c r="P438" s="8">
        <v>162.75</v>
      </c>
      <c r="Q438" s="8">
        <v>260.40000000000003</v>
      </c>
      <c r="R438" s="8">
        <v>130.19999999999993</v>
      </c>
      <c r="T438" s="9">
        <v>434</v>
      </c>
      <c r="U438" s="8">
        <v>65.099999999999994</v>
      </c>
      <c r="V438" s="8">
        <v>108.5</v>
      </c>
      <c r="W438" s="8">
        <v>173.60000000000002</v>
      </c>
      <c r="X438" s="8">
        <v>86.799999999999955</v>
      </c>
      <c r="Z438" s="9">
        <v>434</v>
      </c>
      <c r="AA438" s="8">
        <v>97.649999999999991</v>
      </c>
      <c r="AB438" s="8">
        <v>162.75</v>
      </c>
      <c r="AC438" s="8">
        <v>260.40000000000003</v>
      </c>
      <c r="AD438" s="8">
        <v>130.19999999999993</v>
      </c>
    </row>
    <row r="439" spans="8:30" x14ac:dyDescent="0.2">
      <c r="H439" s="6">
        <v>435</v>
      </c>
      <c r="I439" s="8">
        <v>65.25</v>
      </c>
      <c r="J439" s="8">
        <v>108.75</v>
      </c>
      <c r="K439" s="8">
        <v>174</v>
      </c>
      <c r="L439" s="8">
        <v>87</v>
      </c>
      <c r="M439" s="69"/>
      <c r="N439" s="8">
        <v>435</v>
      </c>
      <c r="O439" s="8">
        <v>97.875</v>
      </c>
      <c r="P439" s="8">
        <v>163.125</v>
      </c>
      <c r="Q439" s="8">
        <v>261</v>
      </c>
      <c r="R439" s="8">
        <v>130.5</v>
      </c>
      <c r="T439" s="9">
        <v>435</v>
      </c>
      <c r="U439" s="8">
        <v>65.25</v>
      </c>
      <c r="V439" s="8">
        <v>108.75</v>
      </c>
      <c r="W439" s="8">
        <v>174</v>
      </c>
      <c r="X439" s="8">
        <v>87</v>
      </c>
      <c r="Z439" s="9">
        <v>435</v>
      </c>
      <c r="AA439" s="8">
        <v>97.875</v>
      </c>
      <c r="AB439" s="8">
        <v>163.125</v>
      </c>
      <c r="AC439" s="8">
        <v>261</v>
      </c>
      <c r="AD439" s="8">
        <v>130.5</v>
      </c>
    </row>
    <row r="440" spans="8:30" x14ac:dyDescent="0.2">
      <c r="H440" s="6">
        <v>436</v>
      </c>
      <c r="I440" s="8">
        <v>65.399999999999991</v>
      </c>
      <c r="J440" s="8">
        <v>109</v>
      </c>
      <c r="K440" s="8">
        <v>174.4</v>
      </c>
      <c r="L440" s="8">
        <v>87.200000000000045</v>
      </c>
      <c r="M440" s="69"/>
      <c r="N440" s="8">
        <v>436</v>
      </c>
      <c r="O440" s="8">
        <v>98.1</v>
      </c>
      <c r="P440" s="8">
        <v>163.5</v>
      </c>
      <c r="Q440" s="8">
        <v>261.60000000000002</v>
      </c>
      <c r="R440" s="8">
        <v>130.80000000000007</v>
      </c>
      <c r="T440" s="9">
        <v>436</v>
      </c>
      <c r="U440" s="8">
        <v>65.399999999999991</v>
      </c>
      <c r="V440" s="8">
        <v>109</v>
      </c>
      <c r="W440" s="8">
        <v>174.4</v>
      </c>
      <c r="X440" s="8">
        <v>87.200000000000045</v>
      </c>
      <c r="Z440" s="9">
        <v>436</v>
      </c>
      <c r="AA440" s="8">
        <v>98.1</v>
      </c>
      <c r="AB440" s="8">
        <v>163.5</v>
      </c>
      <c r="AC440" s="8">
        <v>261.60000000000002</v>
      </c>
      <c r="AD440" s="8">
        <v>130.80000000000007</v>
      </c>
    </row>
    <row r="441" spans="8:30" x14ac:dyDescent="0.2">
      <c r="H441" s="6">
        <v>437</v>
      </c>
      <c r="I441" s="8">
        <v>65.55</v>
      </c>
      <c r="J441" s="8">
        <v>109.25</v>
      </c>
      <c r="K441" s="8">
        <v>174.8</v>
      </c>
      <c r="L441" s="8">
        <v>87.399999999999977</v>
      </c>
      <c r="M441" s="69"/>
      <c r="N441" s="8">
        <v>437</v>
      </c>
      <c r="O441" s="8">
        <v>98.324999999999989</v>
      </c>
      <c r="P441" s="8">
        <v>163.875</v>
      </c>
      <c r="Q441" s="8">
        <v>262.20000000000005</v>
      </c>
      <c r="R441" s="8">
        <v>131.09999999999997</v>
      </c>
      <c r="T441" s="9">
        <v>437</v>
      </c>
      <c r="U441" s="8">
        <v>65.55</v>
      </c>
      <c r="V441" s="8">
        <v>109.25</v>
      </c>
      <c r="W441" s="8">
        <v>174.8</v>
      </c>
      <c r="X441" s="8">
        <v>87.399999999999977</v>
      </c>
      <c r="Z441" s="9">
        <v>437</v>
      </c>
      <c r="AA441" s="8">
        <v>98.324999999999989</v>
      </c>
      <c r="AB441" s="8">
        <v>163.875</v>
      </c>
      <c r="AC441" s="8">
        <v>262.20000000000005</v>
      </c>
      <c r="AD441" s="8">
        <v>131.09999999999997</v>
      </c>
    </row>
    <row r="442" spans="8:30" x14ac:dyDescent="0.2">
      <c r="H442" s="6">
        <v>438</v>
      </c>
      <c r="I442" s="8">
        <v>65.7</v>
      </c>
      <c r="J442" s="8">
        <v>109.5</v>
      </c>
      <c r="K442" s="8">
        <v>175.20000000000002</v>
      </c>
      <c r="L442" s="8">
        <v>87.600000000000023</v>
      </c>
      <c r="M442" s="69"/>
      <c r="N442" s="8">
        <v>438</v>
      </c>
      <c r="O442" s="8">
        <v>98.550000000000011</v>
      </c>
      <c r="P442" s="8">
        <v>164.25</v>
      </c>
      <c r="Q442" s="8">
        <v>262.8</v>
      </c>
      <c r="R442" s="8">
        <v>131.40000000000003</v>
      </c>
      <c r="T442" s="9">
        <v>438</v>
      </c>
      <c r="U442" s="8">
        <v>65.7</v>
      </c>
      <c r="V442" s="8">
        <v>109.5</v>
      </c>
      <c r="W442" s="8">
        <v>175.20000000000002</v>
      </c>
      <c r="X442" s="8">
        <v>87.600000000000023</v>
      </c>
      <c r="Z442" s="9">
        <v>438</v>
      </c>
      <c r="AA442" s="8">
        <v>98.550000000000011</v>
      </c>
      <c r="AB442" s="8">
        <v>164.25</v>
      </c>
      <c r="AC442" s="8">
        <v>262.8</v>
      </c>
      <c r="AD442" s="8">
        <v>131.40000000000003</v>
      </c>
    </row>
    <row r="443" spans="8:30" x14ac:dyDescent="0.2">
      <c r="H443" s="6">
        <v>439</v>
      </c>
      <c r="I443" s="8">
        <v>65.849999999999994</v>
      </c>
      <c r="J443" s="8">
        <v>109.75</v>
      </c>
      <c r="K443" s="8">
        <v>175.60000000000002</v>
      </c>
      <c r="L443" s="8">
        <v>87.799999999999955</v>
      </c>
      <c r="M443" s="69"/>
      <c r="N443" s="8">
        <v>439</v>
      </c>
      <c r="O443" s="8">
        <v>98.774999999999991</v>
      </c>
      <c r="P443" s="8">
        <v>164.625</v>
      </c>
      <c r="Q443" s="8">
        <v>263.40000000000003</v>
      </c>
      <c r="R443" s="8">
        <v>131.69999999999993</v>
      </c>
      <c r="T443" s="9">
        <v>439</v>
      </c>
      <c r="U443" s="8">
        <v>65.849999999999994</v>
      </c>
      <c r="V443" s="8">
        <v>109.75</v>
      </c>
      <c r="W443" s="8">
        <v>175.60000000000002</v>
      </c>
      <c r="X443" s="8">
        <v>87.799999999999955</v>
      </c>
      <c r="Z443" s="9">
        <v>439</v>
      </c>
      <c r="AA443" s="8">
        <v>98.774999999999991</v>
      </c>
      <c r="AB443" s="8">
        <v>164.625</v>
      </c>
      <c r="AC443" s="8">
        <v>263.40000000000003</v>
      </c>
      <c r="AD443" s="8">
        <v>131.69999999999993</v>
      </c>
    </row>
    <row r="444" spans="8:30" x14ac:dyDescent="0.2">
      <c r="H444" s="6">
        <v>440</v>
      </c>
      <c r="I444" s="8">
        <v>66</v>
      </c>
      <c r="J444" s="8">
        <v>110</v>
      </c>
      <c r="K444" s="8">
        <v>176</v>
      </c>
      <c r="L444" s="8">
        <v>88</v>
      </c>
      <c r="M444" s="69"/>
      <c r="N444" s="8">
        <v>440</v>
      </c>
      <c r="O444" s="8">
        <v>99</v>
      </c>
      <c r="P444" s="8">
        <v>165</v>
      </c>
      <c r="Q444" s="8">
        <v>264</v>
      </c>
      <c r="R444" s="8">
        <v>132</v>
      </c>
      <c r="T444" s="9">
        <v>440</v>
      </c>
      <c r="U444" s="8">
        <v>66</v>
      </c>
      <c r="V444" s="8">
        <v>110</v>
      </c>
      <c r="W444" s="8">
        <v>176</v>
      </c>
      <c r="X444" s="8">
        <v>88</v>
      </c>
      <c r="Z444" s="9">
        <v>440</v>
      </c>
      <c r="AA444" s="8">
        <v>99</v>
      </c>
      <c r="AB444" s="8">
        <v>165</v>
      </c>
      <c r="AC444" s="8">
        <v>264</v>
      </c>
      <c r="AD444" s="8">
        <v>132</v>
      </c>
    </row>
    <row r="445" spans="8:30" x14ac:dyDescent="0.2">
      <c r="H445" s="6">
        <v>441</v>
      </c>
      <c r="I445" s="8">
        <v>66.149999999999991</v>
      </c>
      <c r="J445" s="8">
        <v>110.25</v>
      </c>
      <c r="K445" s="8">
        <v>176.4</v>
      </c>
      <c r="L445" s="8">
        <v>88.200000000000045</v>
      </c>
      <c r="M445" s="69"/>
      <c r="N445" s="8">
        <v>441</v>
      </c>
      <c r="O445" s="8">
        <v>99.224999999999994</v>
      </c>
      <c r="P445" s="8">
        <v>165.375</v>
      </c>
      <c r="Q445" s="8">
        <v>264.60000000000002</v>
      </c>
      <c r="R445" s="8">
        <v>132.30000000000007</v>
      </c>
      <c r="T445" s="9">
        <v>441</v>
      </c>
      <c r="U445" s="8">
        <v>66.149999999999991</v>
      </c>
      <c r="V445" s="8">
        <v>110.25</v>
      </c>
      <c r="W445" s="8">
        <v>176.4</v>
      </c>
      <c r="X445" s="8">
        <v>88.200000000000045</v>
      </c>
      <c r="Z445" s="9">
        <v>441</v>
      </c>
      <c r="AA445" s="8">
        <v>99.224999999999994</v>
      </c>
      <c r="AB445" s="8">
        <v>165.375</v>
      </c>
      <c r="AC445" s="8">
        <v>264.60000000000002</v>
      </c>
      <c r="AD445" s="8">
        <v>132.30000000000007</v>
      </c>
    </row>
    <row r="446" spans="8:30" x14ac:dyDescent="0.2">
      <c r="H446" s="6">
        <v>442</v>
      </c>
      <c r="I446" s="8">
        <v>66.3</v>
      </c>
      <c r="J446" s="8">
        <v>110.5</v>
      </c>
      <c r="K446" s="8">
        <v>176.8</v>
      </c>
      <c r="L446" s="8">
        <v>88.399999999999977</v>
      </c>
      <c r="M446" s="69"/>
      <c r="N446" s="8">
        <v>442</v>
      </c>
      <c r="O446" s="8">
        <v>99.449999999999989</v>
      </c>
      <c r="P446" s="8">
        <v>165.75</v>
      </c>
      <c r="Q446" s="8">
        <v>265.20000000000005</v>
      </c>
      <c r="R446" s="8">
        <v>132.59999999999997</v>
      </c>
      <c r="T446" s="9">
        <v>442</v>
      </c>
      <c r="U446" s="8">
        <v>66.3</v>
      </c>
      <c r="V446" s="8">
        <v>110.5</v>
      </c>
      <c r="W446" s="8">
        <v>176.8</v>
      </c>
      <c r="X446" s="8">
        <v>88.399999999999977</v>
      </c>
      <c r="Z446" s="9">
        <v>442</v>
      </c>
      <c r="AA446" s="8">
        <v>99.449999999999989</v>
      </c>
      <c r="AB446" s="8">
        <v>165.75</v>
      </c>
      <c r="AC446" s="8">
        <v>265.20000000000005</v>
      </c>
      <c r="AD446" s="8">
        <v>132.59999999999997</v>
      </c>
    </row>
    <row r="447" spans="8:30" x14ac:dyDescent="0.2">
      <c r="H447" s="6">
        <v>443</v>
      </c>
      <c r="I447" s="8">
        <v>66.45</v>
      </c>
      <c r="J447" s="8">
        <v>110.75</v>
      </c>
      <c r="K447" s="8">
        <v>177.20000000000002</v>
      </c>
      <c r="L447" s="8">
        <v>88.600000000000023</v>
      </c>
      <c r="M447" s="69"/>
      <c r="N447" s="8">
        <v>443</v>
      </c>
      <c r="O447" s="8">
        <v>99.675000000000011</v>
      </c>
      <c r="P447" s="8">
        <v>166.125</v>
      </c>
      <c r="Q447" s="8">
        <v>265.8</v>
      </c>
      <c r="R447" s="8">
        <v>132.90000000000003</v>
      </c>
      <c r="T447" s="9">
        <v>443</v>
      </c>
      <c r="U447" s="8">
        <v>66.45</v>
      </c>
      <c r="V447" s="8">
        <v>110.75</v>
      </c>
      <c r="W447" s="8">
        <v>177.20000000000002</v>
      </c>
      <c r="X447" s="8">
        <v>88.600000000000023</v>
      </c>
      <c r="Z447" s="9">
        <v>443</v>
      </c>
      <c r="AA447" s="8">
        <v>99.675000000000011</v>
      </c>
      <c r="AB447" s="8">
        <v>166.125</v>
      </c>
      <c r="AC447" s="8">
        <v>265.8</v>
      </c>
      <c r="AD447" s="8">
        <v>132.90000000000003</v>
      </c>
    </row>
    <row r="448" spans="8:30" x14ac:dyDescent="0.2">
      <c r="H448" s="6">
        <v>444</v>
      </c>
      <c r="I448" s="8">
        <v>66.599999999999994</v>
      </c>
      <c r="J448" s="8">
        <v>111</v>
      </c>
      <c r="K448" s="8">
        <v>177.60000000000002</v>
      </c>
      <c r="L448" s="8">
        <v>88.799999999999955</v>
      </c>
      <c r="M448" s="69"/>
      <c r="N448" s="8">
        <v>444</v>
      </c>
      <c r="O448" s="8">
        <v>99.899999999999991</v>
      </c>
      <c r="P448" s="8">
        <v>166.5</v>
      </c>
      <c r="Q448" s="8">
        <v>266.40000000000003</v>
      </c>
      <c r="R448" s="8">
        <v>133.19999999999993</v>
      </c>
      <c r="T448" s="9">
        <v>444</v>
      </c>
      <c r="U448" s="8">
        <v>66.599999999999994</v>
      </c>
      <c r="V448" s="8">
        <v>111</v>
      </c>
      <c r="W448" s="8">
        <v>177.60000000000002</v>
      </c>
      <c r="X448" s="8">
        <v>88.799999999999955</v>
      </c>
      <c r="Z448" s="9">
        <v>444</v>
      </c>
      <c r="AA448" s="8">
        <v>99.899999999999991</v>
      </c>
      <c r="AB448" s="8">
        <v>166.5</v>
      </c>
      <c r="AC448" s="8">
        <v>266.40000000000003</v>
      </c>
      <c r="AD448" s="8">
        <v>133.19999999999993</v>
      </c>
    </row>
    <row r="449" spans="8:30" x14ac:dyDescent="0.2">
      <c r="H449" s="6">
        <v>445</v>
      </c>
      <c r="I449" s="8">
        <v>66.75</v>
      </c>
      <c r="J449" s="8">
        <v>111.25</v>
      </c>
      <c r="K449" s="8">
        <v>178</v>
      </c>
      <c r="L449" s="8">
        <v>89</v>
      </c>
      <c r="M449" s="69"/>
      <c r="N449" s="8">
        <v>445</v>
      </c>
      <c r="O449" s="8">
        <v>100.125</v>
      </c>
      <c r="P449" s="8">
        <v>166.875</v>
      </c>
      <c r="Q449" s="8">
        <v>267</v>
      </c>
      <c r="R449" s="8">
        <v>133.5</v>
      </c>
      <c r="T449" s="9">
        <v>445</v>
      </c>
      <c r="U449" s="8">
        <v>66.75</v>
      </c>
      <c r="V449" s="8">
        <v>111.25</v>
      </c>
      <c r="W449" s="8">
        <v>178</v>
      </c>
      <c r="X449" s="8">
        <v>89</v>
      </c>
      <c r="Z449" s="9">
        <v>445</v>
      </c>
      <c r="AA449" s="8">
        <v>100.125</v>
      </c>
      <c r="AB449" s="8">
        <v>166.875</v>
      </c>
      <c r="AC449" s="8">
        <v>267</v>
      </c>
      <c r="AD449" s="8">
        <v>133.5</v>
      </c>
    </row>
    <row r="450" spans="8:30" x14ac:dyDescent="0.2">
      <c r="H450" s="6">
        <v>446</v>
      </c>
      <c r="I450" s="8">
        <v>66.899999999999991</v>
      </c>
      <c r="J450" s="8">
        <v>111.5</v>
      </c>
      <c r="K450" s="8">
        <v>178.4</v>
      </c>
      <c r="L450" s="8">
        <v>89.200000000000045</v>
      </c>
      <c r="M450" s="69"/>
      <c r="N450" s="8">
        <v>446</v>
      </c>
      <c r="O450" s="8">
        <v>100.35</v>
      </c>
      <c r="P450" s="8">
        <v>167.25</v>
      </c>
      <c r="Q450" s="8">
        <v>267.60000000000002</v>
      </c>
      <c r="R450" s="8">
        <v>133.80000000000007</v>
      </c>
      <c r="T450" s="9">
        <v>446</v>
      </c>
      <c r="U450" s="8">
        <v>66.899999999999991</v>
      </c>
      <c r="V450" s="8">
        <v>111.5</v>
      </c>
      <c r="W450" s="8">
        <v>178.4</v>
      </c>
      <c r="X450" s="8">
        <v>89.200000000000045</v>
      </c>
      <c r="Z450" s="9">
        <v>446</v>
      </c>
      <c r="AA450" s="8">
        <v>100.35</v>
      </c>
      <c r="AB450" s="8">
        <v>167.25</v>
      </c>
      <c r="AC450" s="8">
        <v>267.60000000000002</v>
      </c>
      <c r="AD450" s="8">
        <v>133.80000000000007</v>
      </c>
    </row>
    <row r="451" spans="8:30" x14ac:dyDescent="0.2">
      <c r="H451" s="6">
        <v>447</v>
      </c>
      <c r="I451" s="8">
        <v>67.05</v>
      </c>
      <c r="J451" s="8">
        <v>111.75</v>
      </c>
      <c r="K451" s="8">
        <v>178.8</v>
      </c>
      <c r="L451" s="8">
        <v>89.399999999999977</v>
      </c>
      <c r="M451" s="69"/>
      <c r="N451" s="8">
        <v>447</v>
      </c>
      <c r="O451" s="8">
        <v>100.57499999999999</v>
      </c>
      <c r="P451" s="8">
        <v>167.625</v>
      </c>
      <c r="Q451" s="8">
        <v>268.20000000000005</v>
      </c>
      <c r="R451" s="8">
        <v>134.09999999999997</v>
      </c>
      <c r="T451" s="9">
        <v>447</v>
      </c>
      <c r="U451" s="8">
        <v>67.05</v>
      </c>
      <c r="V451" s="8">
        <v>111.75</v>
      </c>
      <c r="W451" s="8">
        <v>178.8</v>
      </c>
      <c r="X451" s="8">
        <v>89.399999999999977</v>
      </c>
      <c r="Z451" s="9">
        <v>447</v>
      </c>
      <c r="AA451" s="8">
        <v>100.57499999999999</v>
      </c>
      <c r="AB451" s="8">
        <v>167.625</v>
      </c>
      <c r="AC451" s="8">
        <v>268.20000000000005</v>
      </c>
      <c r="AD451" s="8">
        <v>134.09999999999997</v>
      </c>
    </row>
    <row r="452" spans="8:30" x14ac:dyDescent="0.2">
      <c r="H452" s="6">
        <v>448</v>
      </c>
      <c r="I452" s="8">
        <v>67.2</v>
      </c>
      <c r="J452" s="8">
        <v>112</v>
      </c>
      <c r="K452" s="8">
        <v>179.20000000000002</v>
      </c>
      <c r="L452" s="8">
        <v>89.600000000000023</v>
      </c>
      <c r="M452" s="69"/>
      <c r="N452" s="8">
        <v>448</v>
      </c>
      <c r="O452" s="8">
        <v>100.80000000000001</v>
      </c>
      <c r="P452" s="8">
        <v>168</v>
      </c>
      <c r="Q452" s="8">
        <v>268.8</v>
      </c>
      <c r="R452" s="8">
        <v>134.40000000000003</v>
      </c>
      <c r="T452" s="9">
        <v>448</v>
      </c>
      <c r="U452" s="8">
        <v>67.2</v>
      </c>
      <c r="V452" s="8">
        <v>112</v>
      </c>
      <c r="W452" s="8">
        <v>179.20000000000002</v>
      </c>
      <c r="X452" s="8">
        <v>89.600000000000023</v>
      </c>
      <c r="Z452" s="9">
        <v>448</v>
      </c>
      <c r="AA452" s="8">
        <v>100.80000000000001</v>
      </c>
      <c r="AB452" s="8">
        <v>168</v>
      </c>
      <c r="AC452" s="8">
        <v>268.8</v>
      </c>
      <c r="AD452" s="8">
        <v>134.40000000000003</v>
      </c>
    </row>
    <row r="453" spans="8:30" x14ac:dyDescent="0.2">
      <c r="H453" s="6">
        <v>449</v>
      </c>
      <c r="I453" s="8">
        <v>67.349999999999994</v>
      </c>
      <c r="J453" s="8">
        <v>112.25</v>
      </c>
      <c r="K453" s="8">
        <v>179.60000000000002</v>
      </c>
      <c r="L453" s="8">
        <v>89.799999999999955</v>
      </c>
      <c r="M453" s="69"/>
      <c r="N453" s="8">
        <v>449</v>
      </c>
      <c r="O453" s="8">
        <v>101.02499999999999</v>
      </c>
      <c r="P453" s="8">
        <v>168.375</v>
      </c>
      <c r="Q453" s="8">
        <v>269.40000000000003</v>
      </c>
      <c r="R453" s="8">
        <v>134.69999999999993</v>
      </c>
      <c r="T453" s="9">
        <v>449</v>
      </c>
      <c r="U453" s="8">
        <v>67.349999999999994</v>
      </c>
      <c r="V453" s="8">
        <v>112.25</v>
      </c>
      <c r="W453" s="8">
        <v>179.60000000000002</v>
      </c>
      <c r="X453" s="8">
        <v>89.799999999999955</v>
      </c>
      <c r="Z453" s="9">
        <v>449</v>
      </c>
      <c r="AA453" s="8">
        <v>101.02499999999999</v>
      </c>
      <c r="AB453" s="8">
        <v>168.375</v>
      </c>
      <c r="AC453" s="8">
        <v>269.40000000000003</v>
      </c>
      <c r="AD453" s="8">
        <v>134.69999999999993</v>
      </c>
    </row>
    <row r="454" spans="8:30" x14ac:dyDescent="0.2">
      <c r="H454" s="6">
        <v>450</v>
      </c>
      <c r="I454" s="8">
        <v>67.5</v>
      </c>
      <c r="J454" s="8">
        <v>112.5</v>
      </c>
      <c r="K454" s="8">
        <v>180</v>
      </c>
      <c r="L454" s="8">
        <v>90</v>
      </c>
      <c r="M454" s="69"/>
      <c r="N454" s="8">
        <v>450</v>
      </c>
      <c r="O454" s="8">
        <v>101.25</v>
      </c>
      <c r="P454" s="8">
        <v>168.75</v>
      </c>
      <c r="Q454" s="8">
        <v>270</v>
      </c>
      <c r="R454" s="8">
        <v>135</v>
      </c>
      <c r="T454" s="9">
        <v>450</v>
      </c>
      <c r="U454" s="8">
        <v>67.5</v>
      </c>
      <c r="V454" s="8">
        <v>112.5</v>
      </c>
      <c r="W454" s="8">
        <v>180</v>
      </c>
      <c r="X454" s="8">
        <v>90</v>
      </c>
      <c r="Z454" s="9">
        <v>450</v>
      </c>
      <c r="AA454" s="8">
        <v>101.25</v>
      </c>
      <c r="AB454" s="8">
        <v>168.75</v>
      </c>
      <c r="AC454" s="8">
        <v>270</v>
      </c>
      <c r="AD454" s="8">
        <v>135</v>
      </c>
    </row>
    <row r="455" spans="8:30" x14ac:dyDescent="0.2">
      <c r="H455" s="6">
        <v>451</v>
      </c>
      <c r="I455" s="8">
        <v>67.649999999999991</v>
      </c>
      <c r="J455" s="8">
        <v>112.75</v>
      </c>
      <c r="K455" s="8">
        <v>180.4</v>
      </c>
      <c r="L455" s="8">
        <v>90.200000000000045</v>
      </c>
      <c r="M455" s="69"/>
      <c r="N455" s="8">
        <v>451</v>
      </c>
      <c r="O455" s="8">
        <v>101.47499999999999</v>
      </c>
      <c r="P455" s="8">
        <v>169.125</v>
      </c>
      <c r="Q455" s="8">
        <v>270.60000000000002</v>
      </c>
      <c r="R455" s="8">
        <v>135.30000000000007</v>
      </c>
      <c r="T455" s="9">
        <v>451</v>
      </c>
      <c r="U455" s="8">
        <v>67.649999999999991</v>
      </c>
      <c r="V455" s="8">
        <v>112.75</v>
      </c>
      <c r="W455" s="8">
        <v>180.4</v>
      </c>
      <c r="X455" s="8">
        <v>90.200000000000045</v>
      </c>
      <c r="Z455" s="9">
        <v>451</v>
      </c>
      <c r="AA455" s="8">
        <v>101.47499999999999</v>
      </c>
      <c r="AB455" s="8">
        <v>169.125</v>
      </c>
      <c r="AC455" s="8">
        <v>270.60000000000002</v>
      </c>
      <c r="AD455" s="8">
        <v>135.30000000000007</v>
      </c>
    </row>
    <row r="456" spans="8:30" x14ac:dyDescent="0.2">
      <c r="H456" s="6">
        <v>452</v>
      </c>
      <c r="I456" s="8">
        <v>67.8</v>
      </c>
      <c r="J456" s="8">
        <v>113</v>
      </c>
      <c r="K456" s="8">
        <v>180.8</v>
      </c>
      <c r="L456" s="8">
        <v>90.399999999999977</v>
      </c>
      <c r="M456" s="69"/>
      <c r="N456" s="8">
        <v>452</v>
      </c>
      <c r="O456" s="8">
        <v>101.69999999999999</v>
      </c>
      <c r="P456" s="8">
        <v>169.5</v>
      </c>
      <c r="Q456" s="8">
        <v>271.20000000000005</v>
      </c>
      <c r="R456" s="8">
        <v>135.59999999999997</v>
      </c>
      <c r="T456" s="9">
        <v>452</v>
      </c>
      <c r="U456" s="8">
        <v>67.8</v>
      </c>
      <c r="V456" s="8">
        <v>113</v>
      </c>
      <c r="W456" s="8">
        <v>180.8</v>
      </c>
      <c r="X456" s="8">
        <v>90.399999999999977</v>
      </c>
      <c r="Z456" s="9">
        <v>452</v>
      </c>
      <c r="AA456" s="8">
        <v>101.69999999999999</v>
      </c>
      <c r="AB456" s="8">
        <v>169.5</v>
      </c>
      <c r="AC456" s="8">
        <v>271.20000000000005</v>
      </c>
      <c r="AD456" s="8">
        <v>135.59999999999997</v>
      </c>
    </row>
    <row r="457" spans="8:30" x14ac:dyDescent="0.2">
      <c r="H457" s="6">
        <v>453</v>
      </c>
      <c r="I457" s="8">
        <v>67.95</v>
      </c>
      <c r="J457" s="8">
        <v>113.25</v>
      </c>
      <c r="K457" s="8">
        <v>181.20000000000002</v>
      </c>
      <c r="L457" s="8">
        <v>90.600000000000023</v>
      </c>
      <c r="M457" s="69"/>
      <c r="N457" s="8">
        <v>453</v>
      </c>
      <c r="O457" s="8">
        <v>101.92500000000001</v>
      </c>
      <c r="P457" s="8">
        <v>169.875</v>
      </c>
      <c r="Q457" s="8">
        <v>271.8</v>
      </c>
      <c r="R457" s="8">
        <v>135.90000000000003</v>
      </c>
      <c r="T457" s="9">
        <v>453</v>
      </c>
      <c r="U457" s="8">
        <v>67.95</v>
      </c>
      <c r="V457" s="8">
        <v>113.25</v>
      </c>
      <c r="W457" s="8">
        <v>181.20000000000002</v>
      </c>
      <c r="X457" s="8">
        <v>90.600000000000023</v>
      </c>
      <c r="Z457" s="9">
        <v>453</v>
      </c>
      <c r="AA457" s="8">
        <v>101.92500000000001</v>
      </c>
      <c r="AB457" s="8">
        <v>169.875</v>
      </c>
      <c r="AC457" s="8">
        <v>271.8</v>
      </c>
      <c r="AD457" s="8">
        <v>135.90000000000003</v>
      </c>
    </row>
    <row r="458" spans="8:30" x14ac:dyDescent="0.2">
      <c r="H458" s="6">
        <v>454</v>
      </c>
      <c r="I458" s="8">
        <v>68.099999999999994</v>
      </c>
      <c r="J458" s="8">
        <v>113.5</v>
      </c>
      <c r="K458" s="8">
        <v>181.60000000000002</v>
      </c>
      <c r="L458" s="8">
        <v>90.799999999999955</v>
      </c>
      <c r="M458" s="69"/>
      <c r="N458" s="8">
        <v>454</v>
      </c>
      <c r="O458" s="8">
        <v>102.14999999999999</v>
      </c>
      <c r="P458" s="8">
        <v>170.25</v>
      </c>
      <c r="Q458" s="8">
        <v>272.40000000000003</v>
      </c>
      <c r="R458" s="8">
        <v>136.19999999999993</v>
      </c>
      <c r="T458" s="9">
        <v>454</v>
      </c>
      <c r="U458" s="8">
        <v>68.099999999999994</v>
      </c>
      <c r="V458" s="8">
        <v>113.5</v>
      </c>
      <c r="W458" s="8">
        <v>181.60000000000002</v>
      </c>
      <c r="X458" s="8">
        <v>90.799999999999955</v>
      </c>
      <c r="Z458" s="9">
        <v>454</v>
      </c>
      <c r="AA458" s="8">
        <v>102.14999999999999</v>
      </c>
      <c r="AB458" s="8">
        <v>170.25</v>
      </c>
      <c r="AC458" s="8">
        <v>272.40000000000003</v>
      </c>
      <c r="AD458" s="8">
        <v>136.19999999999993</v>
      </c>
    </row>
    <row r="459" spans="8:30" x14ac:dyDescent="0.2">
      <c r="H459" s="6">
        <v>455</v>
      </c>
      <c r="I459" s="8">
        <v>68.25</v>
      </c>
      <c r="J459" s="8">
        <v>113.75</v>
      </c>
      <c r="K459" s="8">
        <v>182</v>
      </c>
      <c r="L459" s="8">
        <v>91</v>
      </c>
      <c r="M459" s="69"/>
      <c r="N459" s="8">
        <v>455</v>
      </c>
      <c r="O459" s="8">
        <v>102.375</v>
      </c>
      <c r="P459" s="8">
        <v>170.625</v>
      </c>
      <c r="Q459" s="8">
        <v>273</v>
      </c>
      <c r="R459" s="8">
        <v>136.5</v>
      </c>
      <c r="T459" s="9">
        <v>455</v>
      </c>
      <c r="U459" s="8">
        <v>68.25</v>
      </c>
      <c r="V459" s="8">
        <v>113.75</v>
      </c>
      <c r="W459" s="8">
        <v>182</v>
      </c>
      <c r="X459" s="8">
        <v>91</v>
      </c>
      <c r="Z459" s="9">
        <v>455</v>
      </c>
      <c r="AA459" s="8">
        <v>102.375</v>
      </c>
      <c r="AB459" s="8">
        <v>170.625</v>
      </c>
      <c r="AC459" s="8">
        <v>273</v>
      </c>
      <c r="AD459" s="8">
        <v>136.5</v>
      </c>
    </row>
    <row r="460" spans="8:30" x14ac:dyDescent="0.2">
      <c r="H460" s="6">
        <v>456</v>
      </c>
      <c r="I460" s="8">
        <v>68.399999999999991</v>
      </c>
      <c r="J460" s="8">
        <v>114</v>
      </c>
      <c r="K460" s="8">
        <v>182.4</v>
      </c>
      <c r="L460" s="8">
        <v>91.200000000000045</v>
      </c>
      <c r="M460" s="69"/>
      <c r="N460" s="8">
        <v>456</v>
      </c>
      <c r="O460" s="8">
        <v>102.6</v>
      </c>
      <c r="P460" s="8">
        <v>171</v>
      </c>
      <c r="Q460" s="8">
        <v>273.60000000000002</v>
      </c>
      <c r="R460" s="8">
        <v>136.80000000000007</v>
      </c>
      <c r="T460" s="9">
        <v>456</v>
      </c>
      <c r="U460" s="8">
        <v>68.399999999999991</v>
      </c>
      <c r="V460" s="8">
        <v>114</v>
      </c>
      <c r="W460" s="8">
        <v>182.4</v>
      </c>
      <c r="X460" s="8">
        <v>91.200000000000045</v>
      </c>
      <c r="Z460" s="9">
        <v>456</v>
      </c>
      <c r="AA460" s="8">
        <v>102.6</v>
      </c>
      <c r="AB460" s="8">
        <v>171</v>
      </c>
      <c r="AC460" s="8">
        <v>273.60000000000002</v>
      </c>
      <c r="AD460" s="8">
        <v>136.80000000000007</v>
      </c>
    </row>
    <row r="461" spans="8:30" x14ac:dyDescent="0.2">
      <c r="H461" s="6">
        <v>457</v>
      </c>
      <c r="I461" s="8">
        <v>68.55</v>
      </c>
      <c r="J461" s="8">
        <v>114.25</v>
      </c>
      <c r="K461" s="8">
        <v>182.8</v>
      </c>
      <c r="L461" s="8">
        <v>91.399999999999977</v>
      </c>
      <c r="M461" s="69"/>
      <c r="N461" s="8">
        <v>457</v>
      </c>
      <c r="O461" s="8">
        <v>102.82499999999999</v>
      </c>
      <c r="P461" s="8">
        <v>171.375</v>
      </c>
      <c r="Q461" s="8">
        <v>274.20000000000005</v>
      </c>
      <c r="R461" s="8">
        <v>137.09999999999997</v>
      </c>
      <c r="T461" s="9">
        <v>457</v>
      </c>
      <c r="U461" s="8">
        <v>68.55</v>
      </c>
      <c r="V461" s="8">
        <v>114.25</v>
      </c>
      <c r="W461" s="8">
        <v>182.8</v>
      </c>
      <c r="X461" s="8">
        <v>91.399999999999977</v>
      </c>
      <c r="Z461" s="9">
        <v>457</v>
      </c>
      <c r="AA461" s="8">
        <v>102.82499999999999</v>
      </c>
      <c r="AB461" s="8">
        <v>171.375</v>
      </c>
      <c r="AC461" s="8">
        <v>274.20000000000005</v>
      </c>
      <c r="AD461" s="8">
        <v>137.09999999999997</v>
      </c>
    </row>
    <row r="462" spans="8:30" x14ac:dyDescent="0.2">
      <c r="H462" s="6">
        <v>458</v>
      </c>
      <c r="I462" s="8">
        <v>68.7</v>
      </c>
      <c r="J462" s="8">
        <v>114.5</v>
      </c>
      <c r="K462" s="8">
        <v>183.20000000000002</v>
      </c>
      <c r="L462" s="8">
        <v>91.600000000000023</v>
      </c>
      <c r="M462" s="69"/>
      <c r="N462" s="8">
        <v>458</v>
      </c>
      <c r="O462" s="8">
        <v>103.05000000000001</v>
      </c>
      <c r="P462" s="8">
        <v>171.75</v>
      </c>
      <c r="Q462" s="8">
        <v>274.8</v>
      </c>
      <c r="R462" s="8">
        <v>137.40000000000003</v>
      </c>
      <c r="T462" s="9">
        <v>458</v>
      </c>
      <c r="U462" s="8">
        <v>68.7</v>
      </c>
      <c r="V462" s="8">
        <v>114.5</v>
      </c>
      <c r="W462" s="8">
        <v>183.20000000000002</v>
      </c>
      <c r="X462" s="8">
        <v>91.600000000000023</v>
      </c>
      <c r="Z462" s="9">
        <v>458</v>
      </c>
      <c r="AA462" s="8">
        <v>103.05000000000001</v>
      </c>
      <c r="AB462" s="8">
        <v>171.75</v>
      </c>
      <c r="AC462" s="8">
        <v>274.8</v>
      </c>
      <c r="AD462" s="8">
        <v>137.40000000000003</v>
      </c>
    </row>
    <row r="463" spans="8:30" x14ac:dyDescent="0.2">
      <c r="H463" s="6">
        <v>459</v>
      </c>
      <c r="I463" s="8">
        <v>68.849999999999994</v>
      </c>
      <c r="J463" s="8">
        <v>114.75</v>
      </c>
      <c r="K463" s="8">
        <v>183.60000000000002</v>
      </c>
      <c r="L463" s="8">
        <v>91.799999999999955</v>
      </c>
      <c r="M463" s="69"/>
      <c r="N463" s="8">
        <v>459</v>
      </c>
      <c r="O463" s="8">
        <v>103.27499999999999</v>
      </c>
      <c r="P463" s="8">
        <v>172.125</v>
      </c>
      <c r="Q463" s="8">
        <v>275.40000000000003</v>
      </c>
      <c r="R463" s="8">
        <v>137.69999999999993</v>
      </c>
      <c r="T463" s="9">
        <v>459</v>
      </c>
      <c r="U463" s="8">
        <v>68.849999999999994</v>
      </c>
      <c r="V463" s="8">
        <v>114.75</v>
      </c>
      <c r="W463" s="8">
        <v>183.60000000000002</v>
      </c>
      <c r="X463" s="8">
        <v>91.799999999999955</v>
      </c>
      <c r="Z463" s="9">
        <v>459</v>
      </c>
      <c r="AA463" s="8">
        <v>103.27499999999999</v>
      </c>
      <c r="AB463" s="8">
        <v>172.125</v>
      </c>
      <c r="AC463" s="8">
        <v>275.40000000000003</v>
      </c>
      <c r="AD463" s="8">
        <v>137.69999999999993</v>
      </c>
    </row>
    <row r="464" spans="8:30" x14ac:dyDescent="0.2">
      <c r="H464" s="6">
        <v>460</v>
      </c>
      <c r="I464" s="8">
        <v>69</v>
      </c>
      <c r="J464" s="8">
        <v>115</v>
      </c>
      <c r="K464" s="8">
        <v>184</v>
      </c>
      <c r="L464" s="8">
        <v>92</v>
      </c>
      <c r="M464" s="69"/>
      <c r="N464" s="8">
        <v>460</v>
      </c>
      <c r="O464" s="8">
        <v>103.5</v>
      </c>
      <c r="P464" s="8">
        <v>172.5</v>
      </c>
      <c r="Q464" s="8">
        <v>276</v>
      </c>
      <c r="R464" s="8">
        <v>138</v>
      </c>
      <c r="T464" s="9">
        <v>460</v>
      </c>
      <c r="U464" s="8">
        <v>69</v>
      </c>
      <c r="V464" s="8">
        <v>115</v>
      </c>
      <c r="W464" s="8">
        <v>184</v>
      </c>
      <c r="X464" s="8">
        <v>92</v>
      </c>
      <c r="Z464" s="9">
        <v>460</v>
      </c>
      <c r="AA464" s="8">
        <v>103.5</v>
      </c>
      <c r="AB464" s="8">
        <v>172.5</v>
      </c>
      <c r="AC464" s="8">
        <v>276</v>
      </c>
      <c r="AD464" s="8">
        <v>138</v>
      </c>
    </row>
    <row r="465" spans="8:30" x14ac:dyDescent="0.2">
      <c r="H465" s="6">
        <v>461</v>
      </c>
      <c r="I465" s="8">
        <v>69.149999999999991</v>
      </c>
      <c r="J465" s="8">
        <v>115.25</v>
      </c>
      <c r="K465" s="8">
        <v>184.4</v>
      </c>
      <c r="L465" s="8">
        <v>92.200000000000045</v>
      </c>
      <c r="M465" s="69"/>
      <c r="N465" s="8">
        <v>461</v>
      </c>
      <c r="O465" s="8">
        <v>103.72499999999999</v>
      </c>
      <c r="P465" s="8">
        <v>172.875</v>
      </c>
      <c r="Q465" s="8">
        <v>276.60000000000002</v>
      </c>
      <c r="R465" s="8">
        <v>138.30000000000007</v>
      </c>
      <c r="T465" s="9">
        <v>461</v>
      </c>
      <c r="U465" s="8">
        <v>69.149999999999991</v>
      </c>
      <c r="V465" s="8">
        <v>115.25</v>
      </c>
      <c r="W465" s="8">
        <v>184.4</v>
      </c>
      <c r="X465" s="8">
        <v>92.200000000000045</v>
      </c>
      <c r="Z465" s="9">
        <v>461</v>
      </c>
      <c r="AA465" s="8">
        <v>103.72499999999999</v>
      </c>
      <c r="AB465" s="8">
        <v>172.875</v>
      </c>
      <c r="AC465" s="8">
        <v>276.60000000000002</v>
      </c>
      <c r="AD465" s="8">
        <v>138.30000000000007</v>
      </c>
    </row>
    <row r="466" spans="8:30" x14ac:dyDescent="0.2">
      <c r="H466" s="6">
        <v>462</v>
      </c>
      <c r="I466" s="8">
        <v>69.3</v>
      </c>
      <c r="J466" s="8">
        <v>115.5</v>
      </c>
      <c r="K466" s="8">
        <v>184.8</v>
      </c>
      <c r="L466" s="8">
        <v>92.399999999999977</v>
      </c>
      <c r="M466" s="69"/>
      <c r="N466" s="8">
        <v>462</v>
      </c>
      <c r="O466" s="8">
        <v>103.94999999999999</v>
      </c>
      <c r="P466" s="8">
        <v>173.25</v>
      </c>
      <c r="Q466" s="8">
        <v>277.20000000000005</v>
      </c>
      <c r="R466" s="8">
        <v>138.59999999999997</v>
      </c>
      <c r="T466" s="9">
        <v>462</v>
      </c>
      <c r="U466" s="8">
        <v>69.3</v>
      </c>
      <c r="V466" s="8">
        <v>115.5</v>
      </c>
      <c r="W466" s="8">
        <v>184.8</v>
      </c>
      <c r="X466" s="8">
        <v>92.399999999999977</v>
      </c>
      <c r="Z466" s="9">
        <v>462</v>
      </c>
      <c r="AA466" s="8">
        <v>103.94999999999999</v>
      </c>
      <c r="AB466" s="8">
        <v>173.25</v>
      </c>
      <c r="AC466" s="8">
        <v>277.20000000000005</v>
      </c>
      <c r="AD466" s="8">
        <v>138.59999999999997</v>
      </c>
    </row>
    <row r="467" spans="8:30" x14ac:dyDescent="0.2">
      <c r="H467" s="6">
        <v>463</v>
      </c>
      <c r="I467" s="8">
        <v>69.45</v>
      </c>
      <c r="J467" s="8">
        <v>115.75</v>
      </c>
      <c r="K467" s="8">
        <v>185.20000000000002</v>
      </c>
      <c r="L467" s="8">
        <v>92.600000000000023</v>
      </c>
      <c r="M467" s="69"/>
      <c r="N467" s="8">
        <v>463</v>
      </c>
      <c r="O467" s="8">
        <v>104.17500000000001</v>
      </c>
      <c r="P467" s="8">
        <v>173.625</v>
      </c>
      <c r="Q467" s="8">
        <v>277.8</v>
      </c>
      <c r="R467" s="8">
        <v>138.90000000000003</v>
      </c>
      <c r="T467" s="9">
        <v>463</v>
      </c>
      <c r="U467" s="8">
        <v>69.45</v>
      </c>
      <c r="V467" s="8">
        <v>115.75</v>
      </c>
      <c r="W467" s="8">
        <v>185.20000000000002</v>
      </c>
      <c r="X467" s="8">
        <v>92.600000000000023</v>
      </c>
      <c r="Z467" s="9">
        <v>463</v>
      </c>
      <c r="AA467" s="8">
        <v>104.17500000000001</v>
      </c>
      <c r="AB467" s="8">
        <v>173.625</v>
      </c>
      <c r="AC467" s="8">
        <v>277.8</v>
      </c>
      <c r="AD467" s="8">
        <v>138.90000000000003</v>
      </c>
    </row>
    <row r="468" spans="8:30" x14ac:dyDescent="0.2">
      <c r="H468" s="6">
        <v>464</v>
      </c>
      <c r="I468" s="8">
        <v>69.599999999999994</v>
      </c>
      <c r="J468" s="8">
        <v>116</v>
      </c>
      <c r="K468" s="8">
        <v>185.60000000000002</v>
      </c>
      <c r="L468" s="8">
        <v>92.799999999999955</v>
      </c>
      <c r="M468" s="69"/>
      <c r="N468" s="8">
        <v>464</v>
      </c>
      <c r="O468" s="8">
        <v>104.39999999999999</v>
      </c>
      <c r="P468" s="8">
        <v>174</v>
      </c>
      <c r="Q468" s="8">
        <v>278.40000000000003</v>
      </c>
      <c r="R468" s="8">
        <v>139.19999999999993</v>
      </c>
      <c r="T468" s="9">
        <v>464</v>
      </c>
      <c r="U468" s="8">
        <v>69.599999999999994</v>
      </c>
      <c r="V468" s="8">
        <v>116</v>
      </c>
      <c r="W468" s="8">
        <v>185.60000000000002</v>
      </c>
      <c r="X468" s="8">
        <v>92.799999999999955</v>
      </c>
      <c r="Z468" s="9">
        <v>464</v>
      </c>
      <c r="AA468" s="8">
        <v>104.39999999999999</v>
      </c>
      <c r="AB468" s="8">
        <v>174</v>
      </c>
      <c r="AC468" s="8">
        <v>278.40000000000003</v>
      </c>
      <c r="AD468" s="8">
        <v>139.19999999999993</v>
      </c>
    </row>
    <row r="469" spans="8:30" x14ac:dyDescent="0.2">
      <c r="H469" s="6">
        <v>465</v>
      </c>
      <c r="I469" s="8">
        <v>69.75</v>
      </c>
      <c r="J469" s="8">
        <v>116.25</v>
      </c>
      <c r="K469" s="8">
        <v>186</v>
      </c>
      <c r="L469" s="8">
        <v>93</v>
      </c>
      <c r="M469" s="69"/>
      <c r="N469" s="8">
        <v>465</v>
      </c>
      <c r="O469" s="8">
        <v>104.625</v>
      </c>
      <c r="P469" s="8">
        <v>174.375</v>
      </c>
      <c r="Q469" s="8">
        <v>279</v>
      </c>
      <c r="R469" s="8">
        <v>139.5</v>
      </c>
      <c r="T469" s="9">
        <v>465</v>
      </c>
      <c r="U469" s="8">
        <v>69.75</v>
      </c>
      <c r="V469" s="8">
        <v>116.25</v>
      </c>
      <c r="W469" s="8">
        <v>186</v>
      </c>
      <c r="X469" s="8">
        <v>93</v>
      </c>
      <c r="Z469" s="9">
        <v>465</v>
      </c>
      <c r="AA469" s="8">
        <v>104.625</v>
      </c>
      <c r="AB469" s="8">
        <v>174.375</v>
      </c>
      <c r="AC469" s="8">
        <v>279</v>
      </c>
      <c r="AD469" s="8">
        <v>139.5</v>
      </c>
    </row>
    <row r="470" spans="8:30" x14ac:dyDescent="0.2">
      <c r="H470" s="6">
        <v>466</v>
      </c>
      <c r="I470" s="8">
        <v>69.899999999999991</v>
      </c>
      <c r="J470" s="8">
        <v>116.5</v>
      </c>
      <c r="K470" s="8">
        <v>186.4</v>
      </c>
      <c r="L470" s="8">
        <v>93.200000000000045</v>
      </c>
      <c r="M470" s="69"/>
      <c r="N470" s="8">
        <v>466</v>
      </c>
      <c r="O470" s="8">
        <v>104.85</v>
      </c>
      <c r="P470" s="8">
        <v>174.75</v>
      </c>
      <c r="Q470" s="8">
        <v>279.60000000000002</v>
      </c>
      <c r="R470" s="8">
        <v>139.80000000000007</v>
      </c>
      <c r="T470" s="9">
        <v>466</v>
      </c>
      <c r="U470" s="8">
        <v>69.899999999999991</v>
      </c>
      <c r="V470" s="8">
        <v>116.5</v>
      </c>
      <c r="W470" s="8">
        <v>186.4</v>
      </c>
      <c r="X470" s="8">
        <v>93.200000000000045</v>
      </c>
      <c r="Z470" s="9">
        <v>466</v>
      </c>
      <c r="AA470" s="8">
        <v>104.85</v>
      </c>
      <c r="AB470" s="8">
        <v>174.75</v>
      </c>
      <c r="AC470" s="8">
        <v>279.60000000000002</v>
      </c>
      <c r="AD470" s="8">
        <v>139.80000000000007</v>
      </c>
    </row>
    <row r="471" spans="8:30" x14ac:dyDescent="0.2">
      <c r="H471" s="6">
        <v>467</v>
      </c>
      <c r="I471" s="8">
        <v>70.05</v>
      </c>
      <c r="J471" s="8">
        <v>116.75</v>
      </c>
      <c r="K471" s="8">
        <v>186.8</v>
      </c>
      <c r="L471" s="8">
        <v>93.399999999999977</v>
      </c>
      <c r="M471" s="69"/>
      <c r="N471" s="8">
        <v>467</v>
      </c>
      <c r="O471" s="8">
        <v>105.07499999999999</v>
      </c>
      <c r="P471" s="8">
        <v>175.125</v>
      </c>
      <c r="Q471" s="8">
        <v>280.20000000000005</v>
      </c>
      <c r="R471" s="8">
        <v>140.09999999999997</v>
      </c>
      <c r="T471" s="9">
        <v>467</v>
      </c>
      <c r="U471" s="8">
        <v>70.05</v>
      </c>
      <c r="V471" s="8">
        <v>116.75</v>
      </c>
      <c r="W471" s="8">
        <v>186.8</v>
      </c>
      <c r="X471" s="8">
        <v>93.399999999999977</v>
      </c>
      <c r="Z471" s="9">
        <v>467</v>
      </c>
      <c r="AA471" s="8">
        <v>105.07499999999999</v>
      </c>
      <c r="AB471" s="8">
        <v>175.125</v>
      </c>
      <c r="AC471" s="8">
        <v>280.20000000000005</v>
      </c>
      <c r="AD471" s="8">
        <v>140.09999999999997</v>
      </c>
    </row>
    <row r="472" spans="8:30" x14ac:dyDescent="0.2">
      <c r="H472" s="6">
        <v>468</v>
      </c>
      <c r="I472" s="8">
        <v>70.2</v>
      </c>
      <c r="J472" s="8">
        <v>117</v>
      </c>
      <c r="K472" s="8">
        <v>187.20000000000002</v>
      </c>
      <c r="L472" s="8">
        <v>93.600000000000023</v>
      </c>
      <c r="M472" s="69"/>
      <c r="N472" s="8">
        <v>468</v>
      </c>
      <c r="O472" s="8">
        <v>105.30000000000001</v>
      </c>
      <c r="P472" s="8">
        <v>175.5</v>
      </c>
      <c r="Q472" s="8">
        <v>280.8</v>
      </c>
      <c r="R472" s="8">
        <v>140.40000000000003</v>
      </c>
      <c r="T472" s="9">
        <v>468</v>
      </c>
      <c r="U472" s="8">
        <v>70.2</v>
      </c>
      <c r="V472" s="8">
        <v>117</v>
      </c>
      <c r="W472" s="8">
        <v>187.20000000000002</v>
      </c>
      <c r="X472" s="8">
        <v>93.600000000000023</v>
      </c>
      <c r="Z472" s="9">
        <v>468</v>
      </c>
      <c r="AA472" s="8">
        <v>105.30000000000001</v>
      </c>
      <c r="AB472" s="8">
        <v>175.5</v>
      </c>
      <c r="AC472" s="8">
        <v>280.8</v>
      </c>
      <c r="AD472" s="8">
        <v>140.40000000000003</v>
      </c>
    </row>
    <row r="473" spans="8:30" x14ac:dyDescent="0.2">
      <c r="H473" s="6">
        <v>469</v>
      </c>
      <c r="I473" s="8">
        <v>70.349999999999994</v>
      </c>
      <c r="J473" s="8">
        <v>117.25</v>
      </c>
      <c r="K473" s="8">
        <v>187.60000000000002</v>
      </c>
      <c r="L473" s="8">
        <v>93.799999999999955</v>
      </c>
      <c r="M473" s="69"/>
      <c r="N473" s="8">
        <v>469</v>
      </c>
      <c r="O473" s="8">
        <v>105.52499999999999</v>
      </c>
      <c r="P473" s="8">
        <v>175.875</v>
      </c>
      <c r="Q473" s="8">
        <v>281.40000000000003</v>
      </c>
      <c r="R473" s="8">
        <v>140.69999999999993</v>
      </c>
      <c r="T473" s="9">
        <v>469</v>
      </c>
      <c r="U473" s="8">
        <v>70.349999999999994</v>
      </c>
      <c r="V473" s="8">
        <v>117.25</v>
      </c>
      <c r="W473" s="8">
        <v>187.60000000000002</v>
      </c>
      <c r="X473" s="8">
        <v>93.799999999999955</v>
      </c>
      <c r="Z473" s="9">
        <v>469</v>
      </c>
      <c r="AA473" s="8">
        <v>105.52499999999999</v>
      </c>
      <c r="AB473" s="8">
        <v>175.875</v>
      </c>
      <c r="AC473" s="8">
        <v>281.40000000000003</v>
      </c>
      <c r="AD473" s="8">
        <v>140.69999999999993</v>
      </c>
    </row>
    <row r="474" spans="8:30" x14ac:dyDescent="0.2">
      <c r="H474" s="6">
        <v>470</v>
      </c>
      <c r="I474" s="8">
        <v>70.5</v>
      </c>
      <c r="J474" s="8">
        <v>117.5</v>
      </c>
      <c r="K474" s="8">
        <v>188</v>
      </c>
      <c r="L474" s="8">
        <v>94</v>
      </c>
      <c r="M474" s="69"/>
      <c r="N474" s="8">
        <v>470</v>
      </c>
      <c r="O474" s="8">
        <v>105.75</v>
      </c>
      <c r="P474" s="8">
        <v>176.25</v>
      </c>
      <c r="Q474" s="8">
        <v>282</v>
      </c>
      <c r="R474" s="8">
        <v>141</v>
      </c>
      <c r="T474" s="9">
        <v>470</v>
      </c>
      <c r="U474" s="8">
        <v>70.5</v>
      </c>
      <c r="V474" s="8">
        <v>117.5</v>
      </c>
      <c r="W474" s="8">
        <v>188</v>
      </c>
      <c r="X474" s="8">
        <v>94</v>
      </c>
      <c r="Z474" s="9">
        <v>470</v>
      </c>
      <c r="AA474" s="8">
        <v>105.75</v>
      </c>
      <c r="AB474" s="8">
        <v>176.25</v>
      </c>
      <c r="AC474" s="8">
        <v>282</v>
      </c>
      <c r="AD474" s="8">
        <v>141</v>
      </c>
    </row>
    <row r="475" spans="8:30" x14ac:dyDescent="0.2">
      <c r="H475" s="6">
        <v>471</v>
      </c>
      <c r="I475" s="8">
        <v>70.649999999999991</v>
      </c>
      <c r="J475" s="8">
        <v>117.75</v>
      </c>
      <c r="K475" s="8">
        <v>188.4</v>
      </c>
      <c r="L475" s="8">
        <v>94.200000000000045</v>
      </c>
      <c r="M475" s="69"/>
      <c r="N475" s="8">
        <v>471</v>
      </c>
      <c r="O475" s="8">
        <v>105.97499999999999</v>
      </c>
      <c r="P475" s="8">
        <v>176.625</v>
      </c>
      <c r="Q475" s="8">
        <v>282.60000000000002</v>
      </c>
      <c r="R475" s="8">
        <v>141.30000000000007</v>
      </c>
      <c r="T475" s="9">
        <v>471</v>
      </c>
      <c r="U475" s="8">
        <v>70.649999999999991</v>
      </c>
      <c r="V475" s="8">
        <v>117.75</v>
      </c>
      <c r="W475" s="8">
        <v>188.4</v>
      </c>
      <c r="X475" s="8">
        <v>94.200000000000045</v>
      </c>
      <c r="Z475" s="9">
        <v>471</v>
      </c>
      <c r="AA475" s="8">
        <v>105.97499999999999</v>
      </c>
      <c r="AB475" s="8">
        <v>176.625</v>
      </c>
      <c r="AC475" s="8">
        <v>282.60000000000002</v>
      </c>
      <c r="AD475" s="8">
        <v>141.30000000000007</v>
      </c>
    </row>
    <row r="476" spans="8:30" x14ac:dyDescent="0.2">
      <c r="H476" s="6">
        <v>472</v>
      </c>
      <c r="I476" s="8">
        <v>70.8</v>
      </c>
      <c r="J476" s="8">
        <v>118</v>
      </c>
      <c r="K476" s="8">
        <v>188.8</v>
      </c>
      <c r="L476" s="8">
        <v>94.399999999999977</v>
      </c>
      <c r="M476" s="69"/>
      <c r="N476" s="8">
        <v>472</v>
      </c>
      <c r="O476" s="8">
        <v>106.19999999999999</v>
      </c>
      <c r="P476" s="8">
        <v>177</v>
      </c>
      <c r="Q476" s="8">
        <v>283.20000000000005</v>
      </c>
      <c r="R476" s="8">
        <v>141.59999999999997</v>
      </c>
      <c r="T476" s="9">
        <v>472</v>
      </c>
      <c r="U476" s="8">
        <v>70.8</v>
      </c>
      <c r="V476" s="8">
        <v>118</v>
      </c>
      <c r="W476" s="8">
        <v>188.8</v>
      </c>
      <c r="X476" s="8">
        <v>94.399999999999977</v>
      </c>
      <c r="Z476" s="9">
        <v>472</v>
      </c>
      <c r="AA476" s="8">
        <v>106.19999999999999</v>
      </c>
      <c r="AB476" s="8">
        <v>177</v>
      </c>
      <c r="AC476" s="8">
        <v>283.20000000000005</v>
      </c>
      <c r="AD476" s="8">
        <v>141.59999999999997</v>
      </c>
    </row>
    <row r="477" spans="8:30" x14ac:dyDescent="0.2">
      <c r="H477" s="6">
        <v>473</v>
      </c>
      <c r="I477" s="8">
        <v>70.95</v>
      </c>
      <c r="J477" s="8">
        <v>118.25</v>
      </c>
      <c r="K477" s="8">
        <v>189.20000000000002</v>
      </c>
      <c r="L477" s="8">
        <v>94.600000000000023</v>
      </c>
      <c r="M477" s="69"/>
      <c r="N477" s="8">
        <v>473</v>
      </c>
      <c r="O477" s="8">
        <v>106.42500000000001</v>
      </c>
      <c r="P477" s="8">
        <v>177.375</v>
      </c>
      <c r="Q477" s="8">
        <v>283.8</v>
      </c>
      <c r="R477" s="8">
        <v>141.90000000000003</v>
      </c>
      <c r="T477" s="9">
        <v>473</v>
      </c>
      <c r="U477" s="8">
        <v>70.95</v>
      </c>
      <c r="V477" s="8">
        <v>118.25</v>
      </c>
      <c r="W477" s="8">
        <v>189.20000000000002</v>
      </c>
      <c r="X477" s="8">
        <v>94.600000000000023</v>
      </c>
      <c r="Z477" s="9">
        <v>473</v>
      </c>
      <c r="AA477" s="8">
        <v>106.42500000000001</v>
      </c>
      <c r="AB477" s="8">
        <v>177.375</v>
      </c>
      <c r="AC477" s="8">
        <v>283.8</v>
      </c>
      <c r="AD477" s="8">
        <v>141.90000000000003</v>
      </c>
    </row>
    <row r="478" spans="8:30" x14ac:dyDescent="0.2">
      <c r="H478" s="6">
        <v>474</v>
      </c>
      <c r="I478" s="8">
        <v>71.099999999999994</v>
      </c>
      <c r="J478" s="8">
        <v>118.5</v>
      </c>
      <c r="K478" s="8">
        <v>189.60000000000002</v>
      </c>
      <c r="L478" s="8">
        <v>94.799999999999955</v>
      </c>
      <c r="M478" s="69"/>
      <c r="N478" s="8">
        <v>474</v>
      </c>
      <c r="O478" s="8">
        <v>106.64999999999999</v>
      </c>
      <c r="P478" s="8">
        <v>177.75</v>
      </c>
      <c r="Q478" s="8">
        <v>284.40000000000003</v>
      </c>
      <c r="R478" s="8">
        <v>142.19999999999993</v>
      </c>
      <c r="T478" s="9">
        <v>474</v>
      </c>
      <c r="U478" s="8">
        <v>71.099999999999994</v>
      </c>
      <c r="V478" s="8">
        <v>118.5</v>
      </c>
      <c r="W478" s="8">
        <v>189.60000000000002</v>
      </c>
      <c r="X478" s="8">
        <v>94.799999999999955</v>
      </c>
      <c r="Z478" s="9">
        <v>474</v>
      </c>
      <c r="AA478" s="8">
        <v>106.64999999999999</v>
      </c>
      <c r="AB478" s="8">
        <v>177.75</v>
      </c>
      <c r="AC478" s="8">
        <v>284.40000000000003</v>
      </c>
      <c r="AD478" s="8">
        <v>142.19999999999993</v>
      </c>
    </row>
    <row r="479" spans="8:30" x14ac:dyDescent="0.2">
      <c r="H479" s="6">
        <v>475</v>
      </c>
      <c r="I479" s="8">
        <v>71.25</v>
      </c>
      <c r="J479" s="8">
        <v>118.75</v>
      </c>
      <c r="K479" s="8">
        <v>190</v>
      </c>
      <c r="L479" s="8">
        <v>95</v>
      </c>
      <c r="M479" s="69"/>
      <c r="N479" s="8">
        <v>475</v>
      </c>
      <c r="O479" s="8">
        <v>106.875</v>
      </c>
      <c r="P479" s="8">
        <v>178.125</v>
      </c>
      <c r="Q479" s="8">
        <v>285</v>
      </c>
      <c r="R479" s="8">
        <v>142.5</v>
      </c>
      <c r="T479" s="9">
        <v>475</v>
      </c>
      <c r="U479" s="8">
        <v>71.25</v>
      </c>
      <c r="V479" s="8">
        <v>118.75</v>
      </c>
      <c r="W479" s="8">
        <v>190</v>
      </c>
      <c r="X479" s="8">
        <v>95</v>
      </c>
      <c r="Z479" s="9">
        <v>475</v>
      </c>
      <c r="AA479" s="8">
        <v>106.875</v>
      </c>
      <c r="AB479" s="8">
        <v>178.125</v>
      </c>
      <c r="AC479" s="8">
        <v>285</v>
      </c>
      <c r="AD479" s="8">
        <v>142.5</v>
      </c>
    </row>
    <row r="480" spans="8:30" x14ac:dyDescent="0.2">
      <c r="H480" s="6">
        <v>476</v>
      </c>
      <c r="I480" s="8">
        <v>71.399999999999991</v>
      </c>
      <c r="J480" s="8">
        <v>119</v>
      </c>
      <c r="K480" s="8">
        <v>190.4</v>
      </c>
      <c r="L480" s="8">
        <v>95.200000000000045</v>
      </c>
      <c r="M480" s="69"/>
      <c r="N480" s="8">
        <v>476</v>
      </c>
      <c r="O480" s="8">
        <v>107.1</v>
      </c>
      <c r="P480" s="8">
        <v>178.5</v>
      </c>
      <c r="Q480" s="8">
        <v>285.60000000000002</v>
      </c>
      <c r="R480" s="8">
        <v>142.80000000000007</v>
      </c>
      <c r="T480" s="9">
        <v>476</v>
      </c>
      <c r="U480" s="8">
        <v>71.399999999999991</v>
      </c>
      <c r="V480" s="8">
        <v>119</v>
      </c>
      <c r="W480" s="8">
        <v>190.4</v>
      </c>
      <c r="X480" s="8">
        <v>95.200000000000045</v>
      </c>
      <c r="Z480" s="9">
        <v>476</v>
      </c>
      <c r="AA480" s="8">
        <v>107.1</v>
      </c>
      <c r="AB480" s="8">
        <v>178.5</v>
      </c>
      <c r="AC480" s="8">
        <v>285.60000000000002</v>
      </c>
      <c r="AD480" s="8">
        <v>142.80000000000007</v>
      </c>
    </row>
    <row r="481" spans="8:30" x14ac:dyDescent="0.2">
      <c r="H481" s="6">
        <v>477</v>
      </c>
      <c r="I481" s="8">
        <v>71.55</v>
      </c>
      <c r="J481" s="8">
        <v>119.25</v>
      </c>
      <c r="K481" s="8">
        <v>190.8</v>
      </c>
      <c r="L481" s="8">
        <v>95.399999999999977</v>
      </c>
      <c r="M481" s="69"/>
      <c r="N481" s="8">
        <v>477</v>
      </c>
      <c r="O481" s="8">
        <v>107.32499999999999</v>
      </c>
      <c r="P481" s="8">
        <v>178.875</v>
      </c>
      <c r="Q481" s="8">
        <v>286.20000000000005</v>
      </c>
      <c r="R481" s="8">
        <v>143.09999999999997</v>
      </c>
      <c r="T481" s="9">
        <v>477</v>
      </c>
      <c r="U481" s="8">
        <v>71.55</v>
      </c>
      <c r="V481" s="8">
        <v>119.25</v>
      </c>
      <c r="W481" s="8">
        <v>190.8</v>
      </c>
      <c r="X481" s="8">
        <v>95.399999999999977</v>
      </c>
      <c r="Z481" s="9">
        <v>477</v>
      </c>
      <c r="AA481" s="8">
        <v>107.32499999999999</v>
      </c>
      <c r="AB481" s="8">
        <v>178.875</v>
      </c>
      <c r="AC481" s="8">
        <v>286.20000000000005</v>
      </c>
      <c r="AD481" s="8">
        <v>143.09999999999997</v>
      </c>
    </row>
    <row r="482" spans="8:30" x14ac:dyDescent="0.2">
      <c r="H482" s="6">
        <v>478</v>
      </c>
      <c r="I482" s="8">
        <v>71.7</v>
      </c>
      <c r="J482" s="8">
        <v>119.5</v>
      </c>
      <c r="K482" s="8">
        <v>191.20000000000002</v>
      </c>
      <c r="L482" s="8">
        <v>95.600000000000023</v>
      </c>
      <c r="M482" s="69"/>
      <c r="N482" s="8">
        <v>478</v>
      </c>
      <c r="O482" s="8">
        <v>107.55000000000001</v>
      </c>
      <c r="P482" s="8">
        <v>179.25</v>
      </c>
      <c r="Q482" s="8">
        <v>286.8</v>
      </c>
      <c r="R482" s="8">
        <v>143.40000000000003</v>
      </c>
      <c r="T482" s="9">
        <v>478</v>
      </c>
      <c r="U482" s="8">
        <v>71.7</v>
      </c>
      <c r="V482" s="8">
        <v>119.5</v>
      </c>
      <c r="W482" s="8">
        <v>191.20000000000002</v>
      </c>
      <c r="X482" s="8">
        <v>95.600000000000023</v>
      </c>
      <c r="Z482" s="9">
        <v>478</v>
      </c>
      <c r="AA482" s="8">
        <v>107.55000000000001</v>
      </c>
      <c r="AB482" s="8">
        <v>179.25</v>
      </c>
      <c r="AC482" s="8">
        <v>286.8</v>
      </c>
      <c r="AD482" s="8">
        <v>143.40000000000003</v>
      </c>
    </row>
    <row r="483" spans="8:30" x14ac:dyDescent="0.2">
      <c r="H483" s="6">
        <v>479</v>
      </c>
      <c r="I483" s="8">
        <v>71.849999999999994</v>
      </c>
      <c r="J483" s="8">
        <v>119.75</v>
      </c>
      <c r="K483" s="8">
        <v>191.60000000000002</v>
      </c>
      <c r="L483" s="8">
        <v>95.799999999999955</v>
      </c>
      <c r="M483" s="69"/>
      <c r="N483" s="8">
        <v>479</v>
      </c>
      <c r="O483" s="8">
        <v>107.77499999999999</v>
      </c>
      <c r="P483" s="8">
        <v>179.625</v>
      </c>
      <c r="Q483" s="8">
        <v>287.40000000000003</v>
      </c>
      <c r="R483" s="8">
        <v>143.69999999999993</v>
      </c>
      <c r="T483" s="9">
        <v>479</v>
      </c>
      <c r="U483" s="8">
        <v>71.849999999999994</v>
      </c>
      <c r="V483" s="8">
        <v>119.75</v>
      </c>
      <c r="W483" s="8">
        <v>191.60000000000002</v>
      </c>
      <c r="X483" s="8">
        <v>95.799999999999955</v>
      </c>
      <c r="Z483" s="9">
        <v>479</v>
      </c>
      <c r="AA483" s="8">
        <v>107.77499999999999</v>
      </c>
      <c r="AB483" s="8">
        <v>179.625</v>
      </c>
      <c r="AC483" s="8">
        <v>287.40000000000003</v>
      </c>
      <c r="AD483" s="8">
        <v>143.69999999999993</v>
      </c>
    </row>
    <row r="484" spans="8:30" x14ac:dyDescent="0.2">
      <c r="H484" s="6">
        <v>480</v>
      </c>
      <c r="I484" s="8">
        <v>72</v>
      </c>
      <c r="J484" s="8">
        <v>120</v>
      </c>
      <c r="K484" s="8">
        <v>192</v>
      </c>
      <c r="L484" s="8">
        <v>96</v>
      </c>
      <c r="M484" s="69"/>
      <c r="N484" s="8">
        <v>480</v>
      </c>
      <c r="O484" s="8">
        <v>108</v>
      </c>
      <c r="P484" s="8">
        <v>180</v>
      </c>
      <c r="Q484" s="8">
        <v>288</v>
      </c>
      <c r="R484" s="8">
        <v>144</v>
      </c>
      <c r="T484" s="9">
        <v>480</v>
      </c>
      <c r="U484" s="8">
        <v>72</v>
      </c>
      <c r="V484" s="8">
        <v>120</v>
      </c>
      <c r="W484" s="8">
        <v>192</v>
      </c>
      <c r="X484" s="8">
        <v>96</v>
      </c>
      <c r="Z484" s="9">
        <v>480</v>
      </c>
      <c r="AA484" s="8">
        <v>108</v>
      </c>
      <c r="AB484" s="8">
        <v>180</v>
      </c>
      <c r="AC484" s="8">
        <v>288</v>
      </c>
      <c r="AD484" s="8">
        <v>144</v>
      </c>
    </row>
    <row r="485" spans="8:30" x14ac:dyDescent="0.2">
      <c r="H485" s="6">
        <v>481</v>
      </c>
      <c r="I485" s="8">
        <v>72.149999999999991</v>
      </c>
      <c r="J485" s="8">
        <v>120.25</v>
      </c>
      <c r="K485" s="8">
        <v>192.4</v>
      </c>
      <c r="L485" s="8">
        <v>96.200000000000045</v>
      </c>
      <c r="M485" s="69"/>
      <c r="N485" s="8">
        <v>481</v>
      </c>
      <c r="O485" s="8">
        <v>108.22499999999999</v>
      </c>
      <c r="P485" s="8">
        <v>180.375</v>
      </c>
      <c r="Q485" s="8">
        <v>288.60000000000002</v>
      </c>
      <c r="R485" s="8">
        <v>144.30000000000007</v>
      </c>
      <c r="T485" s="9">
        <v>481</v>
      </c>
      <c r="U485" s="8">
        <v>72.149999999999991</v>
      </c>
      <c r="V485" s="8">
        <v>120.25</v>
      </c>
      <c r="W485" s="8">
        <v>192.4</v>
      </c>
      <c r="X485" s="8">
        <v>96.200000000000045</v>
      </c>
      <c r="Z485" s="9">
        <v>481</v>
      </c>
      <c r="AA485" s="8">
        <v>108.22499999999999</v>
      </c>
      <c r="AB485" s="8">
        <v>180.375</v>
      </c>
      <c r="AC485" s="8">
        <v>288.60000000000002</v>
      </c>
      <c r="AD485" s="8">
        <v>144.30000000000007</v>
      </c>
    </row>
    <row r="486" spans="8:30" x14ac:dyDescent="0.2">
      <c r="H486" s="6">
        <v>482</v>
      </c>
      <c r="I486" s="8">
        <v>72.3</v>
      </c>
      <c r="J486" s="8">
        <v>120.5</v>
      </c>
      <c r="K486" s="8">
        <v>192.8</v>
      </c>
      <c r="L486" s="8">
        <v>96.399999999999977</v>
      </c>
      <c r="M486" s="69"/>
      <c r="N486" s="8">
        <v>482</v>
      </c>
      <c r="O486" s="8">
        <v>108.44999999999999</v>
      </c>
      <c r="P486" s="8">
        <v>180.75</v>
      </c>
      <c r="Q486" s="8">
        <v>289.20000000000005</v>
      </c>
      <c r="R486" s="8">
        <v>144.59999999999997</v>
      </c>
      <c r="T486" s="9">
        <v>482</v>
      </c>
      <c r="U486" s="8">
        <v>72.3</v>
      </c>
      <c r="V486" s="8">
        <v>120.5</v>
      </c>
      <c r="W486" s="8">
        <v>192.8</v>
      </c>
      <c r="X486" s="8">
        <v>96.399999999999977</v>
      </c>
      <c r="Z486" s="9">
        <v>482</v>
      </c>
      <c r="AA486" s="8">
        <v>108.44999999999999</v>
      </c>
      <c r="AB486" s="8">
        <v>180.75</v>
      </c>
      <c r="AC486" s="8">
        <v>289.20000000000005</v>
      </c>
      <c r="AD486" s="8">
        <v>144.59999999999997</v>
      </c>
    </row>
    <row r="487" spans="8:30" x14ac:dyDescent="0.2">
      <c r="H487" s="6">
        <v>483</v>
      </c>
      <c r="I487" s="8">
        <v>72.45</v>
      </c>
      <c r="J487" s="8">
        <v>120.75</v>
      </c>
      <c r="K487" s="8">
        <v>193.20000000000002</v>
      </c>
      <c r="L487" s="8">
        <v>96.600000000000023</v>
      </c>
      <c r="M487" s="69"/>
      <c r="N487" s="8">
        <v>483</v>
      </c>
      <c r="O487" s="8">
        <v>108.67500000000001</v>
      </c>
      <c r="P487" s="8">
        <v>181.125</v>
      </c>
      <c r="Q487" s="8">
        <v>289.8</v>
      </c>
      <c r="R487" s="8">
        <v>144.90000000000003</v>
      </c>
      <c r="T487" s="9">
        <v>483</v>
      </c>
      <c r="U487" s="8">
        <v>72.45</v>
      </c>
      <c r="V487" s="8">
        <v>120.75</v>
      </c>
      <c r="W487" s="8">
        <v>193.20000000000002</v>
      </c>
      <c r="X487" s="8">
        <v>96.600000000000023</v>
      </c>
      <c r="Z487" s="9">
        <v>483</v>
      </c>
      <c r="AA487" s="8">
        <v>108.67500000000001</v>
      </c>
      <c r="AB487" s="8">
        <v>181.125</v>
      </c>
      <c r="AC487" s="8">
        <v>289.8</v>
      </c>
      <c r="AD487" s="8">
        <v>144.90000000000003</v>
      </c>
    </row>
    <row r="488" spans="8:30" x14ac:dyDescent="0.2">
      <c r="H488" s="6">
        <v>484</v>
      </c>
      <c r="I488" s="8">
        <v>72.599999999999994</v>
      </c>
      <c r="J488" s="8">
        <v>121</v>
      </c>
      <c r="K488" s="8">
        <v>193.60000000000002</v>
      </c>
      <c r="L488" s="8">
        <v>96.799999999999955</v>
      </c>
      <c r="M488" s="69"/>
      <c r="N488" s="8">
        <v>484</v>
      </c>
      <c r="O488" s="8">
        <v>108.89999999999999</v>
      </c>
      <c r="P488" s="8">
        <v>181.5</v>
      </c>
      <c r="Q488" s="8">
        <v>290.40000000000003</v>
      </c>
      <c r="R488" s="8">
        <v>145.19999999999993</v>
      </c>
      <c r="T488" s="9">
        <v>484</v>
      </c>
      <c r="U488" s="8">
        <v>72.599999999999994</v>
      </c>
      <c r="V488" s="8">
        <v>121</v>
      </c>
      <c r="W488" s="8">
        <v>193.60000000000002</v>
      </c>
      <c r="X488" s="8">
        <v>96.799999999999955</v>
      </c>
      <c r="Z488" s="9">
        <v>484</v>
      </c>
      <c r="AA488" s="8">
        <v>108.89999999999999</v>
      </c>
      <c r="AB488" s="8">
        <v>181.5</v>
      </c>
      <c r="AC488" s="8">
        <v>290.40000000000003</v>
      </c>
      <c r="AD488" s="8">
        <v>145.19999999999993</v>
      </c>
    </row>
    <row r="489" spans="8:30" x14ac:dyDescent="0.2">
      <c r="H489" s="6">
        <v>485</v>
      </c>
      <c r="I489" s="8">
        <v>72.75</v>
      </c>
      <c r="J489" s="8">
        <v>121.25</v>
      </c>
      <c r="K489" s="8">
        <v>194</v>
      </c>
      <c r="L489" s="8">
        <v>97</v>
      </c>
      <c r="M489" s="69"/>
      <c r="N489" s="8">
        <v>485</v>
      </c>
      <c r="O489" s="8">
        <v>109.125</v>
      </c>
      <c r="P489" s="8">
        <v>181.875</v>
      </c>
      <c r="Q489" s="8">
        <v>291</v>
      </c>
      <c r="R489" s="8">
        <v>145.5</v>
      </c>
      <c r="T489" s="9">
        <v>485</v>
      </c>
      <c r="U489" s="8">
        <v>72.75</v>
      </c>
      <c r="V489" s="8">
        <v>121.25</v>
      </c>
      <c r="W489" s="8">
        <v>194</v>
      </c>
      <c r="X489" s="8">
        <v>97</v>
      </c>
      <c r="Z489" s="9">
        <v>485</v>
      </c>
      <c r="AA489" s="8">
        <v>109.125</v>
      </c>
      <c r="AB489" s="8">
        <v>181.875</v>
      </c>
      <c r="AC489" s="8">
        <v>291</v>
      </c>
      <c r="AD489" s="8">
        <v>145.5</v>
      </c>
    </row>
    <row r="490" spans="8:30" x14ac:dyDescent="0.2">
      <c r="H490" s="6">
        <v>486</v>
      </c>
      <c r="I490" s="8">
        <v>72.899999999999991</v>
      </c>
      <c r="J490" s="8">
        <v>121.5</v>
      </c>
      <c r="K490" s="8">
        <v>194.4</v>
      </c>
      <c r="L490" s="8">
        <v>97.200000000000045</v>
      </c>
      <c r="M490" s="69"/>
      <c r="N490" s="8">
        <v>486</v>
      </c>
      <c r="O490" s="8">
        <v>109.35</v>
      </c>
      <c r="P490" s="8">
        <v>182.25</v>
      </c>
      <c r="Q490" s="8">
        <v>291.60000000000002</v>
      </c>
      <c r="R490" s="8">
        <v>145.80000000000007</v>
      </c>
      <c r="T490" s="9">
        <v>486</v>
      </c>
      <c r="U490" s="8">
        <v>72.899999999999991</v>
      </c>
      <c r="V490" s="8">
        <v>121.5</v>
      </c>
      <c r="W490" s="8">
        <v>194.4</v>
      </c>
      <c r="X490" s="8">
        <v>97.200000000000045</v>
      </c>
      <c r="Z490" s="9">
        <v>486</v>
      </c>
      <c r="AA490" s="8">
        <v>109.35</v>
      </c>
      <c r="AB490" s="8">
        <v>182.25</v>
      </c>
      <c r="AC490" s="8">
        <v>291.60000000000002</v>
      </c>
      <c r="AD490" s="8">
        <v>145.80000000000007</v>
      </c>
    </row>
    <row r="491" spans="8:30" x14ac:dyDescent="0.2">
      <c r="H491" s="6">
        <v>487</v>
      </c>
      <c r="I491" s="8">
        <v>73.05</v>
      </c>
      <c r="J491" s="8">
        <v>121.75</v>
      </c>
      <c r="K491" s="8">
        <v>194.8</v>
      </c>
      <c r="L491" s="8">
        <v>97.399999999999977</v>
      </c>
      <c r="M491" s="69"/>
      <c r="N491" s="8">
        <v>487</v>
      </c>
      <c r="O491" s="8">
        <v>109.57499999999999</v>
      </c>
      <c r="P491" s="8">
        <v>182.625</v>
      </c>
      <c r="Q491" s="8">
        <v>292.20000000000005</v>
      </c>
      <c r="R491" s="8">
        <v>146.09999999999997</v>
      </c>
      <c r="T491" s="9">
        <v>487</v>
      </c>
      <c r="U491" s="8">
        <v>73.05</v>
      </c>
      <c r="V491" s="8">
        <v>121.75</v>
      </c>
      <c r="W491" s="8">
        <v>194.8</v>
      </c>
      <c r="X491" s="8">
        <v>97.399999999999977</v>
      </c>
      <c r="Z491" s="9">
        <v>487</v>
      </c>
      <c r="AA491" s="8">
        <v>109.57499999999999</v>
      </c>
      <c r="AB491" s="8">
        <v>182.625</v>
      </c>
      <c r="AC491" s="8">
        <v>292.20000000000005</v>
      </c>
      <c r="AD491" s="8">
        <v>146.09999999999997</v>
      </c>
    </row>
    <row r="492" spans="8:30" x14ac:dyDescent="0.2">
      <c r="H492" s="6">
        <v>488</v>
      </c>
      <c r="I492" s="8">
        <v>73.2</v>
      </c>
      <c r="J492" s="8">
        <v>122</v>
      </c>
      <c r="K492" s="8">
        <v>195.20000000000002</v>
      </c>
      <c r="L492" s="8">
        <v>97.600000000000023</v>
      </c>
      <c r="M492" s="69"/>
      <c r="N492" s="8">
        <v>488</v>
      </c>
      <c r="O492" s="8">
        <v>109.80000000000001</v>
      </c>
      <c r="P492" s="8">
        <v>183</v>
      </c>
      <c r="Q492" s="8">
        <v>292.8</v>
      </c>
      <c r="R492" s="8">
        <v>146.40000000000003</v>
      </c>
      <c r="T492" s="9">
        <v>488</v>
      </c>
      <c r="U492" s="8">
        <v>73.2</v>
      </c>
      <c r="V492" s="8">
        <v>122</v>
      </c>
      <c r="W492" s="8">
        <v>195.20000000000002</v>
      </c>
      <c r="X492" s="8">
        <v>97.600000000000023</v>
      </c>
      <c r="Z492" s="9">
        <v>488</v>
      </c>
      <c r="AA492" s="8">
        <v>109.80000000000001</v>
      </c>
      <c r="AB492" s="8">
        <v>183</v>
      </c>
      <c r="AC492" s="8">
        <v>292.8</v>
      </c>
      <c r="AD492" s="8">
        <v>146.40000000000003</v>
      </c>
    </row>
    <row r="493" spans="8:30" x14ac:dyDescent="0.2">
      <c r="H493" s="6">
        <v>489</v>
      </c>
      <c r="I493" s="8">
        <v>73.349999999999994</v>
      </c>
      <c r="J493" s="8">
        <v>122.25</v>
      </c>
      <c r="K493" s="8">
        <v>195.60000000000002</v>
      </c>
      <c r="L493" s="8">
        <v>97.799999999999955</v>
      </c>
      <c r="M493" s="69"/>
      <c r="N493" s="8">
        <v>489</v>
      </c>
      <c r="O493" s="8">
        <v>110.02499999999999</v>
      </c>
      <c r="P493" s="8">
        <v>183.375</v>
      </c>
      <c r="Q493" s="8">
        <v>293.40000000000003</v>
      </c>
      <c r="R493" s="8">
        <v>146.69999999999993</v>
      </c>
      <c r="T493" s="9">
        <v>489</v>
      </c>
      <c r="U493" s="8">
        <v>73.349999999999994</v>
      </c>
      <c r="V493" s="8">
        <v>122.25</v>
      </c>
      <c r="W493" s="8">
        <v>195.60000000000002</v>
      </c>
      <c r="X493" s="8">
        <v>97.799999999999955</v>
      </c>
      <c r="Z493" s="9">
        <v>489</v>
      </c>
      <c r="AA493" s="8">
        <v>110.02499999999999</v>
      </c>
      <c r="AB493" s="8">
        <v>183.375</v>
      </c>
      <c r="AC493" s="8">
        <v>293.40000000000003</v>
      </c>
      <c r="AD493" s="8">
        <v>146.69999999999993</v>
      </c>
    </row>
    <row r="494" spans="8:30" x14ac:dyDescent="0.2">
      <c r="H494" s="6">
        <v>490</v>
      </c>
      <c r="I494" s="8">
        <v>73.5</v>
      </c>
      <c r="J494" s="8">
        <v>122.5</v>
      </c>
      <c r="K494" s="8">
        <v>196</v>
      </c>
      <c r="L494" s="8">
        <v>98</v>
      </c>
      <c r="M494" s="69"/>
      <c r="N494" s="8">
        <v>490</v>
      </c>
      <c r="O494" s="8">
        <v>110.25</v>
      </c>
      <c r="P494" s="8">
        <v>183.75</v>
      </c>
      <c r="Q494" s="8">
        <v>294</v>
      </c>
      <c r="R494" s="8">
        <v>147</v>
      </c>
      <c r="T494" s="9">
        <v>490</v>
      </c>
      <c r="U494" s="8">
        <v>73.5</v>
      </c>
      <c r="V494" s="8">
        <v>122.5</v>
      </c>
      <c r="W494" s="8">
        <v>196</v>
      </c>
      <c r="X494" s="8">
        <v>98</v>
      </c>
      <c r="Z494" s="9">
        <v>490</v>
      </c>
      <c r="AA494" s="8">
        <v>110.25</v>
      </c>
      <c r="AB494" s="8">
        <v>183.75</v>
      </c>
      <c r="AC494" s="8">
        <v>294</v>
      </c>
      <c r="AD494" s="8">
        <v>147</v>
      </c>
    </row>
    <row r="495" spans="8:30" x14ac:dyDescent="0.2">
      <c r="H495" s="6">
        <v>491</v>
      </c>
      <c r="I495" s="8">
        <v>73.649999999999991</v>
      </c>
      <c r="J495" s="8">
        <v>122.75</v>
      </c>
      <c r="K495" s="8">
        <v>196.4</v>
      </c>
      <c r="L495" s="8">
        <v>98.200000000000045</v>
      </c>
      <c r="M495" s="69"/>
      <c r="N495" s="8">
        <v>491</v>
      </c>
      <c r="O495" s="8">
        <v>110.47499999999999</v>
      </c>
      <c r="P495" s="8">
        <v>184.125</v>
      </c>
      <c r="Q495" s="8">
        <v>294.60000000000002</v>
      </c>
      <c r="R495" s="8">
        <v>147.30000000000007</v>
      </c>
      <c r="T495" s="9">
        <v>491</v>
      </c>
      <c r="U495" s="8">
        <v>73.649999999999991</v>
      </c>
      <c r="V495" s="8">
        <v>122.75</v>
      </c>
      <c r="W495" s="8">
        <v>196.4</v>
      </c>
      <c r="X495" s="8">
        <v>98.200000000000045</v>
      </c>
      <c r="Z495" s="9">
        <v>491</v>
      </c>
      <c r="AA495" s="8">
        <v>110.47499999999999</v>
      </c>
      <c r="AB495" s="8">
        <v>184.125</v>
      </c>
      <c r="AC495" s="8">
        <v>294.60000000000002</v>
      </c>
      <c r="AD495" s="8">
        <v>147.30000000000007</v>
      </c>
    </row>
    <row r="496" spans="8:30" x14ac:dyDescent="0.2">
      <c r="H496" s="6">
        <v>492</v>
      </c>
      <c r="I496" s="8">
        <v>73.8</v>
      </c>
      <c r="J496" s="8">
        <v>123</v>
      </c>
      <c r="K496" s="8">
        <v>196.8</v>
      </c>
      <c r="L496" s="8">
        <v>98.399999999999977</v>
      </c>
      <c r="M496" s="69"/>
      <c r="N496" s="8">
        <v>492</v>
      </c>
      <c r="O496" s="8">
        <v>110.69999999999999</v>
      </c>
      <c r="P496" s="8">
        <v>184.5</v>
      </c>
      <c r="Q496" s="8">
        <v>295.20000000000005</v>
      </c>
      <c r="R496" s="8">
        <v>147.59999999999997</v>
      </c>
      <c r="T496" s="9">
        <v>492</v>
      </c>
      <c r="U496" s="8">
        <v>73.8</v>
      </c>
      <c r="V496" s="8">
        <v>123</v>
      </c>
      <c r="W496" s="8">
        <v>196.8</v>
      </c>
      <c r="X496" s="8">
        <v>98.399999999999977</v>
      </c>
      <c r="Z496" s="9">
        <v>492</v>
      </c>
      <c r="AA496" s="8">
        <v>110.69999999999999</v>
      </c>
      <c r="AB496" s="8">
        <v>184.5</v>
      </c>
      <c r="AC496" s="8">
        <v>295.20000000000005</v>
      </c>
      <c r="AD496" s="8">
        <v>147.59999999999997</v>
      </c>
    </row>
    <row r="497" spans="8:30" x14ac:dyDescent="0.2">
      <c r="H497" s="6">
        <v>493</v>
      </c>
      <c r="I497" s="8">
        <v>73.95</v>
      </c>
      <c r="J497" s="8">
        <v>123.25</v>
      </c>
      <c r="K497" s="8">
        <v>197.20000000000002</v>
      </c>
      <c r="L497" s="8">
        <v>98.600000000000023</v>
      </c>
      <c r="M497" s="69"/>
      <c r="N497" s="8">
        <v>493</v>
      </c>
      <c r="O497" s="8">
        <v>110.92500000000001</v>
      </c>
      <c r="P497" s="8">
        <v>184.875</v>
      </c>
      <c r="Q497" s="8">
        <v>295.8</v>
      </c>
      <c r="R497" s="8">
        <v>147.90000000000003</v>
      </c>
      <c r="T497" s="9">
        <v>493</v>
      </c>
      <c r="U497" s="8">
        <v>73.95</v>
      </c>
      <c r="V497" s="8">
        <v>123.25</v>
      </c>
      <c r="W497" s="8">
        <v>197.20000000000002</v>
      </c>
      <c r="X497" s="8">
        <v>98.600000000000023</v>
      </c>
      <c r="Z497" s="9">
        <v>493</v>
      </c>
      <c r="AA497" s="8">
        <v>110.92500000000001</v>
      </c>
      <c r="AB497" s="8">
        <v>184.875</v>
      </c>
      <c r="AC497" s="8">
        <v>295.8</v>
      </c>
      <c r="AD497" s="8">
        <v>147.90000000000003</v>
      </c>
    </row>
    <row r="498" spans="8:30" x14ac:dyDescent="0.2">
      <c r="H498" s="6">
        <v>494</v>
      </c>
      <c r="I498" s="8">
        <v>74.099999999999994</v>
      </c>
      <c r="J498" s="8">
        <v>123.5</v>
      </c>
      <c r="K498" s="8">
        <v>197.60000000000002</v>
      </c>
      <c r="L498" s="8">
        <v>98.799999999999955</v>
      </c>
      <c r="M498" s="69"/>
      <c r="N498" s="8">
        <v>494</v>
      </c>
      <c r="O498" s="8">
        <v>111.14999999999999</v>
      </c>
      <c r="P498" s="8">
        <v>185.25</v>
      </c>
      <c r="Q498" s="8">
        <v>296.40000000000003</v>
      </c>
      <c r="R498" s="8">
        <v>148.19999999999993</v>
      </c>
      <c r="T498" s="9">
        <v>494</v>
      </c>
      <c r="U498" s="8">
        <v>74.099999999999994</v>
      </c>
      <c r="V498" s="8">
        <v>123.5</v>
      </c>
      <c r="W498" s="8">
        <v>197.60000000000002</v>
      </c>
      <c r="X498" s="8">
        <v>98.799999999999955</v>
      </c>
      <c r="Z498" s="9">
        <v>494</v>
      </c>
      <c r="AA498" s="8">
        <v>111.14999999999999</v>
      </c>
      <c r="AB498" s="8">
        <v>185.25</v>
      </c>
      <c r="AC498" s="8">
        <v>296.40000000000003</v>
      </c>
      <c r="AD498" s="8">
        <v>148.19999999999993</v>
      </c>
    </row>
    <row r="499" spans="8:30" x14ac:dyDescent="0.2">
      <c r="H499" s="6">
        <v>495</v>
      </c>
      <c r="I499" s="8">
        <v>74.25</v>
      </c>
      <c r="J499" s="8">
        <v>123.75</v>
      </c>
      <c r="K499" s="8">
        <v>198</v>
      </c>
      <c r="L499" s="8">
        <v>99</v>
      </c>
      <c r="M499" s="69"/>
      <c r="N499" s="8">
        <v>495</v>
      </c>
      <c r="O499" s="8">
        <v>111.375</v>
      </c>
      <c r="P499" s="8">
        <v>185.625</v>
      </c>
      <c r="Q499" s="8">
        <v>297</v>
      </c>
      <c r="R499" s="8">
        <v>148.5</v>
      </c>
      <c r="T499" s="9">
        <v>495</v>
      </c>
      <c r="U499" s="8">
        <v>74.25</v>
      </c>
      <c r="V499" s="8">
        <v>123.75</v>
      </c>
      <c r="W499" s="8">
        <v>198</v>
      </c>
      <c r="X499" s="8">
        <v>99</v>
      </c>
      <c r="Z499" s="9">
        <v>495</v>
      </c>
      <c r="AA499" s="8">
        <v>111.375</v>
      </c>
      <c r="AB499" s="8">
        <v>185.625</v>
      </c>
      <c r="AC499" s="8">
        <v>297</v>
      </c>
      <c r="AD499" s="8">
        <v>148.5</v>
      </c>
    </row>
    <row r="500" spans="8:30" x14ac:dyDescent="0.2">
      <c r="H500" s="6">
        <v>496</v>
      </c>
      <c r="I500" s="8">
        <v>74.399999999999991</v>
      </c>
      <c r="J500" s="8">
        <v>124</v>
      </c>
      <c r="K500" s="8">
        <v>198.4</v>
      </c>
      <c r="L500" s="8">
        <v>99.200000000000045</v>
      </c>
      <c r="M500" s="69"/>
      <c r="N500" s="8">
        <v>496</v>
      </c>
      <c r="O500" s="8">
        <v>111.6</v>
      </c>
      <c r="P500" s="8">
        <v>186</v>
      </c>
      <c r="Q500" s="8">
        <v>297.60000000000002</v>
      </c>
      <c r="R500" s="8">
        <v>148.80000000000007</v>
      </c>
      <c r="T500" s="9">
        <v>496</v>
      </c>
      <c r="U500" s="8">
        <v>74.399999999999991</v>
      </c>
      <c r="V500" s="8">
        <v>124</v>
      </c>
      <c r="W500" s="8">
        <v>198.4</v>
      </c>
      <c r="X500" s="8">
        <v>99.200000000000045</v>
      </c>
      <c r="Z500" s="9">
        <v>496</v>
      </c>
      <c r="AA500" s="8">
        <v>111.6</v>
      </c>
      <c r="AB500" s="8">
        <v>186</v>
      </c>
      <c r="AC500" s="8">
        <v>297.60000000000002</v>
      </c>
      <c r="AD500" s="8">
        <v>148.80000000000007</v>
      </c>
    </row>
    <row r="501" spans="8:30" x14ac:dyDescent="0.2">
      <c r="H501" s="6">
        <v>497</v>
      </c>
      <c r="I501" s="8">
        <v>74.55</v>
      </c>
      <c r="J501" s="8">
        <v>124.25</v>
      </c>
      <c r="K501" s="8">
        <v>198.8</v>
      </c>
      <c r="L501" s="8">
        <v>99.399999999999977</v>
      </c>
      <c r="M501" s="69"/>
      <c r="N501" s="8">
        <v>497</v>
      </c>
      <c r="O501" s="8">
        <v>111.82499999999999</v>
      </c>
      <c r="P501" s="8">
        <v>186.375</v>
      </c>
      <c r="Q501" s="8">
        <v>298.20000000000005</v>
      </c>
      <c r="R501" s="8">
        <v>149.09999999999997</v>
      </c>
      <c r="T501" s="9">
        <v>497</v>
      </c>
      <c r="U501" s="8">
        <v>74.55</v>
      </c>
      <c r="V501" s="8">
        <v>124.25</v>
      </c>
      <c r="W501" s="8">
        <v>198.8</v>
      </c>
      <c r="X501" s="8">
        <v>99.399999999999977</v>
      </c>
      <c r="Z501" s="9">
        <v>497</v>
      </c>
      <c r="AA501" s="8">
        <v>111.82499999999999</v>
      </c>
      <c r="AB501" s="8">
        <v>186.375</v>
      </c>
      <c r="AC501" s="8">
        <v>298.20000000000005</v>
      </c>
      <c r="AD501" s="8">
        <v>149.09999999999997</v>
      </c>
    </row>
    <row r="502" spans="8:30" x14ac:dyDescent="0.2">
      <c r="H502" s="6">
        <v>498</v>
      </c>
      <c r="I502" s="8">
        <v>74.7</v>
      </c>
      <c r="J502" s="8">
        <v>124.5</v>
      </c>
      <c r="K502" s="8">
        <v>199.20000000000002</v>
      </c>
      <c r="L502" s="8">
        <v>99.600000000000023</v>
      </c>
      <c r="M502" s="69"/>
      <c r="N502" s="8">
        <v>498</v>
      </c>
      <c r="O502" s="8">
        <v>112.05000000000001</v>
      </c>
      <c r="P502" s="8">
        <v>186.75</v>
      </c>
      <c r="Q502" s="8">
        <v>298.8</v>
      </c>
      <c r="R502" s="8">
        <v>149.40000000000003</v>
      </c>
      <c r="T502" s="9">
        <v>498</v>
      </c>
      <c r="U502" s="8">
        <v>74.7</v>
      </c>
      <c r="V502" s="8">
        <v>124.5</v>
      </c>
      <c r="W502" s="8">
        <v>199.20000000000002</v>
      </c>
      <c r="X502" s="8">
        <v>99.600000000000023</v>
      </c>
      <c r="Z502" s="9">
        <v>498</v>
      </c>
      <c r="AA502" s="8">
        <v>112.05000000000001</v>
      </c>
      <c r="AB502" s="8">
        <v>186.75</v>
      </c>
      <c r="AC502" s="8">
        <v>298.8</v>
      </c>
      <c r="AD502" s="8">
        <v>149.40000000000003</v>
      </c>
    </row>
    <row r="503" spans="8:30" x14ac:dyDescent="0.2">
      <c r="H503" s="6">
        <v>499</v>
      </c>
      <c r="I503" s="8">
        <v>74.849999999999994</v>
      </c>
      <c r="J503" s="8">
        <v>124.75</v>
      </c>
      <c r="K503" s="8">
        <v>199.60000000000002</v>
      </c>
      <c r="L503" s="8">
        <v>99.799999999999955</v>
      </c>
      <c r="M503" s="69"/>
      <c r="N503" s="8">
        <v>499</v>
      </c>
      <c r="O503" s="8">
        <v>112.27499999999999</v>
      </c>
      <c r="P503" s="8">
        <v>187.125</v>
      </c>
      <c r="Q503" s="8">
        <v>299.40000000000003</v>
      </c>
      <c r="R503" s="8">
        <v>149.69999999999993</v>
      </c>
      <c r="T503" s="9">
        <v>499</v>
      </c>
      <c r="U503" s="8">
        <v>74.849999999999994</v>
      </c>
      <c r="V503" s="8">
        <v>124.75</v>
      </c>
      <c r="W503" s="8">
        <v>199.60000000000002</v>
      </c>
      <c r="X503" s="8">
        <v>99.799999999999955</v>
      </c>
      <c r="Z503" s="9">
        <v>499</v>
      </c>
      <c r="AA503" s="8">
        <v>112.27499999999999</v>
      </c>
      <c r="AB503" s="8">
        <v>187.125</v>
      </c>
      <c r="AC503" s="8">
        <v>299.40000000000003</v>
      </c>
      <c r="AD503" s="8">
        <v>149.69999999999993</v>
      </c>
    </row>
    <row r="504" spans="8:30" x14ac:dyDescent="0.2">
      <c r="H504" s="6">
        <v>500</v>
      </c>
      <c r="I504" s="8">
        <v>75</v>
      </c>
      <c r="J504" s="8">
        <v>125</v>
      </c>
      <c r="K504" s="8">
        <v>200</v>
      </c>
      <c r="L504" s="8">
        <v>100</v>
      </c>
      <c r="M504" s="69"/>
      <c r="N504" s="8">
        <v>500</v>
      </c>
      <c r="O504" s="8">
        <v>112.5</v>
      </c>
      <c r="P504" s="8">
        <v>187.5</v>
      </c>
      <c r="Q504" s="8">
        <v>300</v>
      </c>
      <c r="R504" s="8">
        <v>150</v>
      </c>
      <c r="T504" s="9">
        <v>500</v>
      </c>
      <c r="U504" s="8">
        <v>75</v>
      </c>
      <c r="V504" s="8">
        <v>125</v>
      </c>
      <c r="W504" s="8">
        <v>200</v>
      </c>
      <c r="X504" s="8">
        <v>100</v>
      </c>
      <c r="Z504" s="9">
        <v>500</v>
      </c>
      <c r="AA504" s="8">
        <v>112.5</v>
      </c>
      <c r="AB504" s="8">
        <v>187.5</v>
      </c>
      <c r="AC504" s="8">
        <v>300</v>
      </c>
      <c r="AD504" s="8">
        <v>150</v>
      </c>
    </row>
    <row r="505" spans="8:30" x14ac:dyDescent="0.2">
      <c r="H505" s="6">
        <v>501</v>
      </c>
      <c r="I505" s="8">
        <v>75.149999999999991</v>
      </c>
      <c r="J505" s="8">
        <v>125.25</v>
      </c>
      <c r="K505" s="8">
        <v>200.4</v>
      </c>
      <c r="L505" s="8">
        <v>100.20000000000005</v>
      </c>
      <c r="M505" s="69"/>
      <c r="N505" s="8">
        <v>501</v>
      </c>
      <c r="O505" s="8">
        <v>112.72499999999999</v>
      </c>
      <c r="P505" s="8">
        <v>187.875</v>
      </c>
      <c r="Q505" s="8">
        <v>300.60000000000002</v>
      </c>
      <c r="R505" s="8">
        <v>150.30000000000007</v>
      </c>
      <c r="T505" s="9">
        <v>501</v>
      </c>
      <c r="U505" s="8">
        <v>75.149999999999991</v>
      </c>
      <c r="V505" s="8">
        <v>125.25</v>
      </c>
      <c r="W505" s="8">
        <v>200.4</v>
      </c>
      <c r="X505" s="8">
        <v>100.20000000000005</v>
      </c>
      <c r="Z505" s="9">
        <v>501</v>
      </c>
      <c r="AA505" s="8">
        <v>112.72499999999999</v>
      </c>
      <c r="AB505" s="8">
        <v>187.875</v>
      </c>
      <c r="AC505" s="8">
        <v>300.60000000000002</v>
      </c>
      <c r="AD505" s="8">
        <v>150.30000000000007</v>
      </c>
    </row>
    <row r="506" spans="8:30" x14ac:dyDescent="0.2">
      <c r="H506" s="6">
        <v>502</v>
      </c>
      <c r="I506" s="8">
        <v>75.3</v>
      </c>
      <c r="J506" s="8">
        <v>125.5</v>
      </c>
      <c r="K506" s="8">
        <v>200.8</v>
      </c>
      <c r="L506" s="8">
        <v>100.39999999999998</v>
      </c>
      <c r="M506" s="69"/>
      <c r="N506" s="8">
        <v>502</v>
      </c>
      <c r="O506" s="8">
        <v>112.94999999999999</v>
      </c>
      <c r="P506" s="8">
        <v>188.25</v>
      </c>
      <c r="Q506" s="8">
        <v>301.20000000000005</v>
      </c>
      <c r="R506" s="8">
        <v>150.59999999999997</v>
      </c>
      <c r="T506" s="9">
        <v>502</v>
      </c>
      <c r="U506" s="8">
        <v>75.3</v>
      </c>
      <c r="V506" s="8">
        <v>125.5</v>
      </c>
      <c r="W506" s="8">
        <v>200.8</v>
      </c>
      <c r="X506" s="8">
        <v>100.39999999999998</v>
      </c>
      <c r="Z506" s="9">
        <v>502</v>
      </c>
      <c r="AA506" s="8">
        <v>112.94999999999999</v>
      </c>
      <c r="AB506" s="8">
        <v>188.25</v>
      </c>
      <c r="AC506" s="8">
        <v>301.20000000000005</v>
      </c>
      <c r="AD506" s="8">
        <v>150.59999999999997</v>
      </c>
    </row>
    <row r="507" spans="8:30" x14ac:dyDescent="0.2">
      <c r="H507" s="6">
        <v>503</v>
      </c>
      <c r="I507" s="8">
        <v>75.45</v>
      </c>
      <c r="J507" s="8">
        <v>125.75</v>
      </c>
      <c r="K507" s="8">
        <v>201.20000000000002</v>
      </c>
      <c r="L507" s="8">
        <v>100.60000000000002</v>
      </c>
      <c r="M507" s="69"/>
      <c r="N507" s="8">
        <v>503</v>
      </c>
      <c r="O507" s="8">
        <v>113.17500000000001</v>
      </c>
      <c r="P507" s="8">
        <v>188.625</v>
      </c>
      <c r="Q507" s="8">
        <v>301.8</v>
      </c>
      <c r="R507" s="8">
        <v>150.90000000000003</v>
      </c>
      <c r="T507" s="9">
        <v>503</v>
      </c>
      <c r="U507" s="8">
        <v>75.45</v>
      </c>
      <c r="V507" s="8">
        <v>125.75</v>
      </c>
      <c r="W507" s="8">
        <v>201.20000000000002</v>
      </c>
      <c r="X507" s="8">
        <v>100.60000000000002</v>
      </c>
      <c r="Z507" s="9">
        <v>503</v>
      </c>
      <c r="AA507" s="8">
        <v>113.17500000000001</v>
      </c>
      <c r="AB507" s="8">
        <v>188.625</v>
      </c>
      <c r="AC507" s="8">
        <v>301.8</v>
      </c>
      <c r="AD507" s="8">
        <v>150.90000000000003</v>
      </c>
    </row>
    <row r="508" spans="8:30" x14ac:dyDescent="0.2">
      <c r="H508" s="6">
        <v>504</v>
      </c>
      <c r="I508" s="8">
        <v>75.599999999999994</v>
      </c>
      <c r="J508" s="8">
        <v>126</v>
      </c>
      <c r="K508" s="8">
        <v>201.60000000000002</v>
      </c>
      <c r="L508" s="8">
        <v>100.79999999999995</v>
      </c>
      <c r="M508" s="69"/>
      <c r="N508" s="8">
        <v>504</v>
      </c>
      <c r="O508" s="8">
        <v>113.39999999999999</v>
      </c>
      <c r="P508" s="8">
        <v>189</v>
      </c>
      <c r="Q508" s="8">
        <v>302.40000000000003</v>
      </c>
      <c r="R508" s="8">
        <v>151.19999999999993</v>
      </c>
      <c r="T508" s="9">
        <v>504</v>
      </c>
      <c r="U508" s="8">
        <v>75.599999999999994</v>
      </c>
      <c r="V508" s="8">
        <v>126</v>
      </c>
      <c r="W508" s="8">
        <v>201.60000000000002</v>
      </c>
      <c r="X508" s="8">
        <v>100.79999999999995</v>
      </c>
      <c r="Z508" s="9">
        <v>504</v>
      </c>
      <c r="AA508" s="8">
        <v>113.39999999999999</v>
      </c>
      <c r="AB508" s="8">
        <v>189</v>
      </c>
      <c r="AC508" s="8">
        <v>302.40000000000003</v>
      </c>
      <c r="AD508" s="8">
        <v>151.19999999999993</v>
      </c>
    </row>
    <row r="509" spans="8:30" x14ac:dyDescent="0.2">
      <c r="H509" s="6">
        <v>505</v>
      </c>
      <c r="I509" s="8">
        <v>75.75</v>
      </c>
      <c r="J509" s="8">
        <v>126.25</v>
      </c>
      <c r="K509" s="8">
        <v>202</v>
      </c>
      <c r="L509" s="8">
        <v>101</v>
      </c>
      <c r="M509" s="69"/>
      <c r="N509" s="8">
        <v>505</v>
      </c>
      <c r="O509" s="8">
        <v>113.625</v>
      </c>
      <c r="P509" s="8">
        <v>189.375</v>
      </c>
      <c r="Q509" s="8">
        <v>303</v>
      </c>
      <c r="R509" s="8">
        <v>151.5</v>
      </c>
      <c r="T509" s="9">
        <v>505</v>
      </c>
      <c r="U509" s="8">
        <v>75.75</v>
      </c>
      <c r="V509" s="8">
        <v>126.25</v>
      </c>
      <c r="W509" s="8">
        <v>202</v>
      </c>
      <c r="X509" s="8">
        <v>101</v>
      </c>
      <c r="Z509" s="9">
        <v>505</v>
      </c>
      <c r="AA509" s="8">
        <v>113.625</v>
      </c>
      <c r="AB509" s="8">
        <v>189.375</v>
      </c>
      <c r="AC509" s="8">
        <v>303</v>
      </c>
      <c r="AD509" s="8">
        <v>151.5</v>
      </c>
    </row>
  </sheetData>
  <sheetProtection password="C29E" sheet="1" objects="1" scenarios="1" selectLockedCells="1" selectUnlockedCells="1"/>
  <mergeCells count="6">
    <mergeCell ref="Z3:AD3"/>
    <mergeCell ref="B3:F3"/>
    <mergeCell ref="H3:L3"/>
    <mergeCell ref="B13:F13"/>
    <mergeCell ref="N3:R3"/>
    <mergeCell ref="T3:X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K509"/>
  <sheetViews>
    <sheetView topLeftCell="M1" zoomScale="90" zoomScaleNormal="90" workbookViewId="0">
      <selection activeCell="V5" sqref="V5:V10"/>
    </sheetView>
  </sheetViews>
  <sheetFormatPr defaultColWidth="9.28515625" defaultRowHeight="14.25" x14ac:dyDescent="0.2"/>
  <cols>
    <col min="1" max="1" width="3.85546875" style="3" customWidth="1"/>
    <col min="2" max="2" width="60.140625" style="3" customWidth="1"/>
    <col min="3" max="3" width="20.5703125" style="3" bestFit="1" customWidth="1"/>
    <col min="4" max="4" width="18.28515625" style="10" customWidth="1"/>
    <col min="5" max="5" width="45.7109375" style="3" bestFit="1" customWidth="1"/>
    <col min="6" max="6" width="36.7109375" style="3" bestFit="1" customWidth="1"/>
    <col min="7" max="7" width="8.28515625" style="3" bestFit="1" customWidth="1"/>
    <col min="8" max="8" width="25.5703125" style="3" bestFit="1" customWidth="1"/>
    <col min="9" max="10" width="29.85546875" style="3" hidden="1" customWidth="1"/>
    <col min="11" max="11" width="34.42578125" style="3" customWidth="1"/>
    <col min="12" max="12" width="29.85546875" style="3" hidden="1" customWidth="1"/>
    <col min="13" max="13" width="18.7109375" style="3" customWidth="1"/>
    <col min="14" max="14" width="29.85546875" style="3" hidden="1" customWidth="1"/>
    <col min="15" max="15" width="31" style="3" bestFit="1" customWidth="1"/>
    <col min="16" max="16" width="17" style="3" bestFit="1" customWidth="1"/>
    <col min="17" max="17" width="16" style="3" customWidth="1"/>
    <col min="18" max="18" width="13.85546875" style="3" customWidth="1"/>
    <col min="19" max="19" width="11.85546875" style="3" customWidth="1"/>
    <col min="20" max="20" width="29.140625" style="3" bestFit="1" customWidth="1"/>
    <col min="21" max="21" width="29.7109375" style="3" customWidth="1"/>
    <col min="22" max="22" width="18.28515625" style="10" customWidth="1"/>
    <col min="23" max="24" width="18.28515625" style="227" customWidth="1"/>
    <col min="25" max="25" width="42.140625" style="3" customWidth="1"/>
    <col min="26" max="26" width="20.5703125" customWidth="1"/>
    <col min="31" max="31" width="50.85546875" style="3" hidden="1" customWidth="1"/>
    <col min="32" max="32" width="9.28515625" style="3"/>
    <col min="33" max="33" width="10.85546875" style="3" hidden="1" customWidth="1"/>
    <col min="34" max="34" width="12.140625" style="3" hidden="1" customWidth="1"/>
    <col min="35" max="35" width="11.5703125" style="64" hidden="1" customWidth="1"/>
    <col min="36" max="36" width="8.42578125" style="3" hidden="1" customWidth="1"/>
    <col min="37" max="37" width="8.85546875" style="3" hidden="1" customWidth="1"/>
    <col min="38" max="16384" width="9.28515625" style="3"/>
  </cols>
  <sheetData>
    <row r="1" spans="1:37" ht="15" x14ac:dyDescent="0.25">
      <c r="A1" s="2" t="s">
        <v>570</v>
      </c>
      <c r="Z1" s="232"/>
      <c r="AA1" s="232"/>
      <c r="AB1" s="232"/>
      <c r="AC1" s="232"/>
      <c r="AD1" s="232"/>
      <c r="AH1" s="3" t="s">
        <v>389</v>
      </c>
    </row>
    <row r="2" spans="1:37" s="237" customFormat="1" ht="30" x14ac:dyDescent="0.2">
      <c r="B2" s="970" t="s">
        <v>566</v>
      </c>
      <c r="C2" s="972"/>
      <c r="D2" s="972"/>
      <c r="E2" s="971"/>
      <c r="F2" s="238" t="s">
        <v>571</v>
      </c>
      <c r="G2" s="970" t="s">
        <v>567</v>
      </c>
      <c r="H2" s="972"/>
      <c r="I2" s="972"/>
      <c r="J2" s="972"/>
      <c r="K2" s="972"/>
      <c r="L2" s="972"/>
      <c r="M2" s="972"/>
      <c r="N2" s="972"/>
      <c r="O2" s="972"/>
      <c r="P2" s="971"/>
      <c r="Q2" s="970" t="s">
        <v>566</v>
      </c>
      <c r="R2" s="972"/>
      <c r="S2" s="971"/>
      <c r="T2" s="970" t="s">
        <v>563</v>
      </c>
      <c r="U2" s="971"/>
      <c r="V2" s="973" t="s">
        <v>565</v>
      </c>
      <c r="W2" s="974"/>
      <c r="X2" s="975"/>
      <c r="Y2" s="242" t="s">
        <v>569</v>
      </c>
      <c r="Z2" s="243" t="s">
        <v>564</v>
      </c>
      <c r="AA2" s="239"/>
      <c r="AB2" s="239"/>
      <c r="AC2" s="239"/>
      <c r="AD2" s="239"/>
      <c r="AI2" s="240"/>
    </row>
    <row r="3" spans="1:37" s="64" customFormat="1" ht="75.75" thickBot="1" x14ac:dyDescent="0.3">
      <c r="B3" s="262" t="s">
        <v>582</v>
      </c>
      <c r="C3" s="263" t="s">
        <v>583</v>
      </c>
      <c r="D3" s="264" t="s">
        <v>584</v>
      </c>
      <c r="E3" s="262" t="s">
        <v>585</v>
      </c>
      <c r="F3" s="265" t="s">
        <v>568</v>
      </c>
      <c r="G3" s="263" t="s">
        <v>589</v>
      </c>
      <c r="H3" s="263" t="s">
        <v>590</v>
      </c>
      <c r="I3" s="261" t="s">
        <v>314</v>
      </c>
      <c r="J3" s="259" t="s">
        <v>555</v>
      </c>
      <c r="K3" s="263" t="s">
        <v>591</v>
      </c>
      <c r="L3" s="260" t="s">
        <v>555</v>
      </c>
      <c r="M3" s="263" t="s">
        <v>586</v>
      </c>
      <c r="N3" s="260" t="s">
        <v>555</v>
      </c>
      <c r="O3" s="263" t="s">
        <v>592</v>
      </c>
      <c r="P3" s="263" t="s">
        <v>593</v>
      </c>
      <c r="Q3" s="263" t="s">
        <v>594</v>
      </c>
      <c r="R3" s="263" t="s">
        <v>595</v>
      </c>
      <c r="S3" s="263" t="s">
        <v>596</v>
      </c>
      <c r="T3" s="263" t="s">
        <v>597</v>
      </c>
      <c r="U3" s="263" t="s">
        <v>598</v>
      </c>
      <c r="V3" s="264" t="s">
        <v>599</v>
      </c>
      <c r="W3" s="264" t="s">
        <v>600</v>
      </c>
      <c r="X3" s="264" t="s">
        <v>601</v>
      </c>
      <c r="Y3" s="263" t="s">
        <v>602</v>
      </c>
      <c r="Z3" s="263" t="s">
        <v>603</v>
      </c>
      <c r="AE3" s="259" t="s">
        <v>395</v>
      </c>
      <c r="AG3" s="259" t="s">
        <v>64</v>
      </c>
      <c r="AH3" s="259" t="s">
        <v>335</v>
      </c>
      <c r="AI3" s="260" t="s">
        <v>549</v>
      </c>
      <c r="AJ3" s="263" t="s">
        <v>548</v>
      </c>
      <c r="AK3" s="262" t="s">
        <v>547</v>
      </c>
    </row>
    <row r="4" spans="1:37" ht="27" customHeight="1" thickBot="1" x14ac:dyDescent="0.3">
      <c r="B4" s="175"/>
      <c r="C4" s="205"/>
      <c r="D4" s="215"/>
      <c r="E4" s="175"/>
      <c r="F4" s="233" t="s">
        <v>558</v>
      </c>
      <c r="G4" s="172"/>
      <c r="H4" s="175"/>
      <c r="I4" s="169"/>
      <c r="J4" s="144"/>
      <c r="K4" s="224"/>
      <c r="L4" s="179"/>
      <c r="M4" s="226"/>
      <c r="N4" s="179"/>
      <c r="O4" s="175"/>
      <c r="P4" s="172" t="s">
        <v>315</v>
      </c>
      <c r="Q4" s="210"/>
      <c r="R4" s="210"/>
      <c r="S4" s="203"/>
      <c r="T4" s="192"/>
      <c r="U4" s="196"/>
      <c r="V4" s="184"/>
      <c r="W4" s="228"/>
      <c r="X4" s="228"/>
      <c r="Y4" s="210"/>
      <c r="Z4" s="210"/>
      <c r="AA4" s="69"/>
      <c r="AB4" s="69"/>
      <c r="AC4" s="69"/>
      <c r="AD4" s="69"/>
      <c r="AE4" s="200"/>
      <c r="AG4" s="190"/>
      <c r="AH4" s="143"/>
      <c r="AI4" s="195"/>
      <c r="AJ4" s="203"/>
      <c r="AK4" s="205"/>
    </row>
    <row r="5" spans="1:37" ht="27" customHeight="1" thickBot="1" x14ac:dyDescent="0.25">
      <c r="B5" s="257" t="s">
        <v>452</v>
      </c>
      <c r="C5" s="197" t="s">
        <v>390</v>
      </c>
      <c r="D5" s="216" t="s">
        <v>1</v>
      </c>
      <c r="E5" s="220" t="s">
        <v>366</v>
      </c>
      <c r="F5" s="234" t="s">
        <v>581</v>
      </c>
      <c r="G5" s="170"/>
      <c r="H5" s="171" t="s">
        <v>366</v>
      </c>
      <c r="I5" s="4" t="s">
        <v>366</v>
      </c>
      <c r="J5" s="154" t="s">
        <v>366</v>
      </c>
      <c r="K5" s="176" t="s">
        <v>366</v>
      </c>
      <c r="L5" s="173" t="s">
        <v>333</v>
      </c>
      <c r="M5" s="193" t="s">
        <v>11</v>
      </c>
      <c r="N5" s="173" t="s">
        <v>407</v>
      </c>
      <c r="O5" s="182" t="s">
        <v>69</v>
      </c>
      <c r="Q5" s="212" t="s">
        <v>0</v>
      </c>
      <c r="R5" s="212" t="s">
        <v>1</v>
      </c>
      <c r="S5" s="278" t="s">
        <v>429</v>
      </c>
      <c r="T5" s="193" t="s">
        <v>1</v>
      </c>
      <c r="U5" s="197" t="s">
        <v>1</v>
      </c>
      <c r="V5" s="185">
        <v>55</v>
      </c>
      <c r="W5" s="229">
        <v>1</v>
      </c>
      <c r="X5" s="229">
        <v>1</v>
      </c>
      <c r="Y5" s="255" t="s">
        <v>3</v>
      </c>
      <c r="Z5" s="212" t="s">
        <v>0</v>
      </c>
      <c r="AA5" s="69"/>
      <c r="AB5" s="69"/>
      <c r="AC5" s="69"/>
      <c r="AD5" s="69"/>
      <c r="AE5" s="201" t="s">
        <v>392</v>
      </c>
      <c r="AG5" s="208" t="s">
        <v>6</v>
      </c>
      <c r="AH5" s="65" t="s">
        <v>336</v>
      </c>
      <c r="AI5" s="204">
        <v>1</v>
      </c>
      <c r="AJ5" s="193" t="s">
        <v>373</v>
      </c>
      <c r="AK5" s="197" t="s">
        <v>369</v>
      </c>
    </row>
    <row r="6" spans="1:37" ht="27" customHeight="1" thickBot="1" x14ac:dyDescent="0.25">
      <c r="B6" s="257" t="s">
        <v>453</v>
      </c>
      <c r="C6" s="198" t="s">
        <v>391</v>
      </c>
      <c r="D6" s="216" t="s">
        <v>2</v>
      </c>
      <c r="E6" s="221" t="s">
        <v>332</v>
      </c>
      <c r="F6" s="233" t="s">
        <v>580</v>
      </c>
      <c r="G6" s="144"/>
      <c r="H6" s="225"/>
      <c r="I6" s="163" t="s">
        <v>332</v>
      </c>
      <c r="J6" s="163" t="s">
        <v>332</v>
      </c>
      <c r="K6" s="177" t="s">
        <v>10</v>
      </c>
      <c r="L6" s="173" t="s">
        <v>333</v>
      </c>
      <c r="M6" s="194" t="s">
        <v>21</v>
      </c>
      <c r="N6" s="173" t="s">
        <v>407</v>
      </c>
      <c r="O6" s="182" t="s">
        <v>410</v>
      </c>
      <c r="P6" s="144"/>
      <c r="Q6" s="213" t="s">
        <v>544</v>
      </c>
      <c r="R6" s="212" t="s">
        <v>2</v>
      </c>
      <c r="S6" s="278" t="s">
        <v>430</v>
      </c>
      <c r="T6" s="193" t="s">
        <v>2</v>
      </c>
      <c r="U6" s="197" t="s">
        <v>2</v>
      </c>
      <c r="V6" s="185">
        <v>56</v>
      </c>
      <c r="W6" s="229">
        <v>2</v>
      </c>
      <c r="X6" s="229">
        <v>2</v>
      </c>
      <c r="Y6" s="211" t="s">
        <v>4</v>
      </c>
      <c r="Z6" s="213" t="s">
        <v>544</v>
      </c>
      <c r="AA6" s="69"/>
      <c r="AB6" s="69"/>
      <c r="AC6" s="69"/>
      <c r="AD6" s="69"/>
      <c r="AE6" s="201" t="s">
        <v>393</v>
      </c>
      <c r="AG6" s="209" t="s">
        <v>7</v>
      </c>
      <c r="AH6" s="65" t="s">
        <v>61</v>
      </c>
      <c r="AI6" s="204">
        <v>2</v>
      </c>
      <c r="AJ6" s="193" t="s">
        <v>374</v>
      </c>
      <c r="AK6" s="197" t="s">
        <v>370</v>
      </c>
    </row>
    <row r="7" spans="1:37" ht="27" customHeight="1" thickBot="1" x14ac:dyDescent="0.25">
      <c r="B7" s="257" t="s">
        <v>454</v>
      </c>
      <c r="C7" s="206"/>
      <c r="D7" s="217" t="s">
        <v>545</v>
      </c>
      <c r="E7" s="257" t="s">
        <v>333</v>
      </c>
      <c r="F7" s="235" t="s">
        <v>556</v>
      </c>
      <c r="G7" s="162"/>
      <c r="H7" s="162"/>
      <c r="I7" s="162" t="s">
        <v>333</v>
      </c>
      <c r="J7" s="163" t="s">
        <v>332</v>
      </c>
      <c r="K7" s="177" t="s">
        <v>12</v>
      </c>
      <c r="L7" s="174"/>
      <c r="M7" s="180"/>
      <c r="N7" s="162" t="s">
        <v>407</v>
      </c>
      <c r="O7" s="182" t="s">
        <v>411</v>
      </c>
      <c r="P7" s="162"/>
      <c r="Q7" s="231"/>
      <c r="R7" s="194"/>
      <c r="S7" s="278" t="s">
        <v>431</v>
      </c>
      <c r="T7" s="193" t="s">
        <v>545</v>
      </c>
      <c r="U7" s="198" t="s">
        <v>545</v>
      </c>
      <c r="V7" s="185">
        <v>61</v>
      </c>
      <c r="W7" s="229">
        <v>3</v>
      </c>
      <c r="X7" s="229">
        <v>3</v>
      </c>
      <c r="Y7" s="211" t="s">
        <v>5</v>
      </c>
      <c r="Z7" s="69"/>
      <c r="AA7" s="69"/>
      <c r="AB7" s="69"/>
      <c r="AC7" s="69"/>
      <c r="AD7" s="69"/>
      <c r="AE7" s="201" t="s">
        <v>394</v>
      </c>
      <c r="AG7" s="190"/>
      <c r="AH7" s="65" t="s">
        <v>62</v>
      </c>
      <c r="AI7" s="204">
        <v>3</v>
      </c>
      <c r="AJ7" s="193" t="s">
        <v>375</v>
      </c>
      <c r="AK7" s="197" t="s">
        <v>371</v>
      </c>
    </row>
    <row r="8" spans="1:37" ht="27" customHeight="1" thickBot="1" x14ac:dyDescent="0.25">
      <c r="B8" s="257" t="s">
        <v>484</v>
      </c>
      <c r="C8" s="190"/>
      <c r="D8" s="218"/>
      <c r="E8" s="257" t="s">
        <v>407</v>
      </c>
      <c r="F8" s="236" t="s">
        <v>557</v>
      </c>
      <c r="G8" s="153"/>
      <c r="H8" s="153"/>
      <c r="I8" s="153" t="s">
        <v>407</v>
      </c>
      <c r="J8" s="163" t="s">
        <v>332</v>
      </c>
      <c r="K8" s="177" t="s">
        <v>13</v>
      </c>
      <c r="L8" s="174"/>
      <c r="M8" s="161"/>
      <c r="N8" s="162" t="s">
        <v>407</v>
      </c>
      <c r="O8" s="182" t="s">
        <v>159</v>
      </c>
      <c r="P8" s="153"/>
      <c r="Q8" s="190"/>
      <c r="R8" s="170"/>
      <c r="S8" s="278" t="s">
        <v>546</v>
      </c>
      <c r="T8" s="194" t="s">
        <v>511</v>
      </c>
      <c r="U8" s="199"/>
      <c r="V8" s="185">
        <v>66</v>
      </c>
      <c r="W8" s="229">
        <v>4</v>
      </c>
      <c r="X8" s="229">
        <v>4</v>
      </c>
      <c r="Y8" s="194" t="s">
        <v>578</v>
      </c>
      <c r="Z8" s="69"/>
      <c r="AA8" s="69"/>
      <c r="AB8" s="69"/>
      <c r="AC8" s="69"/>
      <c r="AD8" s="69"/>
      <c r="AE8" s="201" t="s">
        <v>396</v>
      </c>
      <c r="AG8" s="65"/>
      <c r="AH8" s="65" t="s">
        <v>63</v>
      </c>
      <c r="AI8" s="204">
        <v>4</v>
      </c>
      <c r="AJ8" s="193" t="s">
        <v>376</v>
      </c>
      <c r="AK8" s="198" t="s">
        <v>372</v>
      </c>
    </row>
    <row r="9" spans="1:37" ht="27" customHeight="1" x14ac:dyDescent="0.2">
      <c r="B9" s="257" t="s">
        <v>485</v>
      </c>
      <c r="C9" s="190"/>
      <c r="D9" s="219"/>
      <c r="E9" s="222" t="s">
        <v>65</v>
      </c>
      <c r="F9" s="234" t="s">
        <v>579</v>
      </c>
      <c r="G9" s="4"/>
      <c r="H9" s="4"/>
      <c r="I9" s="4" t="s">
        <v>315</v>
      </c>
      <c r="J9" s="163" t="s">
        <v>332</v>
      </c>
      <c r="K9" s="177" t="s">
        <v>14</v>
      </c>
      <c r="L9" s="174"/>
      <c r="M9" s="5"/>
      <c r="N9" s="162" t="s">
        <v>407</v>
      </c>
      <c r="O9" s="182" t="s">
        <v>409</v>
      </c>
      <c r="P9" s="4"/>
      <c r="Q9" s="190"/>
      <c r="R9" s="4"/>
      <c r="S9" s="278" t="s">
        <v>615</v>
      </c>
      <c r="T9" s="191"/>
      <c r="U9" s="65"/>
      <c r="V9" s="185">
        <v>71</v>
      </c>
      <c r="W9" s="229">
        <v>5</v>
      </c>
      <c r="X9" s="229">
        <v>5</v>
      </c>
      <c r="Y9" s="191"/>
      <c r="Z9" s="69"/>
      <c r="AA9" s="69"/>
      <c r="AB9" s="69"/>
      <c r="AC9" s="69"/>
      <c r="AD9" s="69"/>
      <c r="AE9" s="201" t="s">
        <v>397</v>
      </c>
      <c r="AG9" s="65"/>
      <c r="AH9" s="65" t="s">
        <v>360</v>
      </c>
      <c r="AI9" s="204">
        <v>5</v>
      </c>
      <c r="AJ9" s="193" t="s">
        <v>377</v>
      </c>
      <c r="AK9" s="206"/>
    </row>
    <row r="10" spans="1:37" ht="27" customHeight="1" thickBot="1" x14ac:dyDescent="0.25">
      <c r="B10" s="257" t="s">
        <v>521</v>
      </c>
      <c r="C10" s="190"/>
      <c r="D10" s="219"/>
      <c r="E10" s="221" t="s">
        <v>66</v>
      </c>
      <c r="F10" s="234" t="s">
        <v>579</v>
      </c>
      <c r="G10" s="4"/>
      <c r="H10" s="4"/>
      <c r="I10" s="4" t="s">
        <v>315</v>
      </c>
      <c r="J10" s="163" t="s">
        <v>332</v>
      </c>
      <c r="K10" s="177" t="s">
        <v>15</v>
      </c>
      <c r="L10" s="174"/>
      <c r="M10" s="5"/>
      <c r="N10" s="162" t="s">
        <v>407</v>
      </c>
      <c r="O10" s="182" t="s">
        <v>412</v>
      </c>
      <c r="P10" s="4"/>
      <c r="Q10" s="190"/>
      <c r="R10" s="4"/>
      <c r="S10" s="278" t="s">
        <v>616</v>
      </c>
      <c r="T10" s="65"/>
      <c r="U10" s="65"/>
      <c r="V10" s="186">
        <v>76</v>
      </c>
      <c r="W10" s="229">
        <v>6</v>
      </c>
      <c r="X10" s="229">
        <v>6</v>
      </c>
      <c r="Y10" s="65"/>
      <c r="Z10" s="69"/>
      <c r="AA10" s="69"/>
      <c r="AB10" s="69"/>
      <c r="AC10" s="69"/>
      <c r="AD10" s="69"/>
      <c r="AE10" s="201"/>
      <c r="AG10" s="65"/>
      <c r="AH10" s="65" t="s">
        <v>8</v>
      </c>
      <c r="AI10" s="204">
        <v>6</v>
      </c>
      <c r="AJ10" s="193" t="s">
        <v>378</v>
      </c>
      <c r="AK10" s="201"/>
    </row>
    <row r="11" spans="1:37" ht="27" customHeight="1" x14ac:dyDescent="0.2">
      <c r="B11" s="257" t="s">
        <v>486</v>
      </c>
      <c r="C11" s="64"/>
      <c r="D11" s="219"/>
      <c r="E11" s="221" t="s">
        <v>67</v>
      </c>
      <c r="F11" s="234" t="s">
        <v>579</v>
      </c>
      <c r="G11" s="4"/>
      <c r="H11" s="4"/>
      <c r="I11" s="4" t="s">
        <v>315</v>
      </c>
      <c r="J11" s="163" t="s">
        <v>332</v>
      </c>
      <c r="K11" s="177" t="s">
        <v>16</v>
      </c>
      <c r="L11" s="174"/>
      <c r="M11" s="161"/>
      <c r="N11" s="162" t="s">
        <v>407</v>
      </c>
      <c r="O11" s="182" t="s">
        <v>413</v>
      </c>
      <c r="P11" s="4"/>
      <c r="Q11" s="190"/>
      <c r="R11" s="4"/>
      <c r="S11" s="278" t="s">
        <v>617</v>
      </c>
      <c r="T11" s="65"/>
      <c r="U11" s="65"/>
      <c r="V11" s="187"/>
      <c r="W11" s="229">
        <v>7</v>
      </c>
      <c r="X11" s="229">
        <v>7</v>
      </c>
      <c r="Y11" s="65"/>
      <c r="Z11" s="69"/>
      <c r="AA11" s="69"/>
      <c r="AB11" s="69"/>
      <c r="AC11" s="69"/>
      <c r="AD11" s="69"/>
      <c r="AE11" s="64"/>
      <c r="AG11" s="65"/>
      <c r="AH11" s="64"/>
      <c r="AI11" s="204">
        <v>7</v>
      </c>
      <c r="AJ11" s="193" t="s">
        <v>379</v>
      </c>
      <c r="AK11" s="64"/>
    </row>
    <row r="12" spans="1:37" ht="27" customHeight="1" x14ac:dyDescent="0.2">
      <c r="B12" s="257" t="s">
        <v>487</v>
      </c>
      <c r="C12" s="148"/>
      <c r="D12" s="219"/>
      <c r="E12" s="221" t="s">
        <v>68</v>
      </c>
      <c r="F12" s="234" t="s">
        <v>579</v>
      </c>
      <c r="G12" s="4"/>
      <c r="H12" s="4"/>
      <c r="I12" s="4" t="s">
        <v>315</v>
      </c>
      <c r="J12" s="163" t="s">
        <v>332</v>
      </c>
      <c r="K12" s="177" t="s">
        <v>17</v>
      </c>
      <c r="L12" s="174"/>
      <c r="M12" s="5"/>
      <c r="N12" s="162" t="s">
        <v>407</v>
      </c>
      <c r="O12" s="182" t="s">
        <v>414</v>
      </c>
      <c r="P12" s="4"/>
      <c r="Q12" s="190"/>
      <c r="R12" s="4"/>
      <c r="S12" s="278" t="s">
        <v>618</v>
      </c>
      <c r="T12" s="65"/>
      <c r="U12" s="65"/>
      <c r="V12" s="188"/>
      <c r="W12" s="229">
        <v>8</v>
      </c>
      <c r="X12" s="229">
        <v>8</v>
      </c>
      <c r="Y12" s="65"/>
      <c r="Z12" s="69"/>
      <c r="AA12" s="69"/>
      <c r="AB12" s="69"/>
      <c r="AC12" s="69"/>
      <c r="AD12" s="69"/>
      <c r="AE12" s="201"/>
      <c r="AG12" s="65"/>
      <c r="AH12" s="147"/>
      <c r="AI12" s="204">
        <v>8</v>
      </c>
      <c r="AJ12" s="193" t="s">
        <v>380</v>
      </c>
      <c r="AK12" s="149"/>
    </row>
    <row r="13" spans="1:37" ht="27" customHeight="1" x14ac:dyDescent="0.2">
      <c r="B13" s="257" t="s">
        <v>488</v>
      </c>
      <c r="C13" s="64"/>
      <c r="D13" s="219"/>
      <c r="E13" s="221" t="s">
        <v>70</v>
      </c>
      <c r="F13" s="234" t="s">
        <v>579</v>
      </c>
      <c r="G13" s="4"/>
      <c r="H13" s="4"/>
      <c r="I13" s="4" t="s">
        <v>315</v>
      </c>
      <c r="J13" s="163" t="s">
        <v>332</v>
      </c>
      <c r="K13" s="177" t="s">
        <v>18</v>
      </c>
      <c r="L13" s="174"/>
      <c r="M13" s="5"/>
      <c r="N13" s="162" t="s">
        <v>407</v>
      </c>
      <c r="O13" s="182" t="s">
        <v>415</v>
      </c>
      <c r="P13" s="4"/>
      <c r="Q13" s="190"/>
      <c r="R13" s="4"/>
      <c r="S13" s="278" t="s">
        <v>619</v>
      </c>
      <c r="T13" s="65"/>
      <c r="U13" s="65"/>
      <c r="V13" s="188"/>
      <c r="W13" s="229">
        <v>9</v>
      </c>
      <c r="X13" s="229">
        <v>9</v>
      </c>
      <c r="Y13" s="65"/>
      <c r="Z13" s="69"/>
      <c r="AA13" s="69"/>
      <c r="AB13" s="69"/>
      <c r="AC13" s="69"/>
      <c r="AD13" s="69"/>
      <c r="AE13" s="64"/>
      <c r="AG13" s="65"/>
      <c r="AH13" s="64"/>
      <c r="AI13" s="204">
        <v>9</v>
      </c>
      <c r="AJ13" s="193" t="s">
        <v>381</v>
      </c>
      <c r="AK13" s="64"/>
    </row>
    <row r="14" spans="1:37" ht="27" customHeight="1" x14ac:dyDescent="0.2">
      <c r="B14" s="257" t="s">
        <v>489</v>
      </c>
      <c r="C14" s="148"/>
      <c r="D14" s="219"/>
      <c r="E14" s="221" t="s">
        <v>71</v>
      </c>
      <c r="F14" s="234" t="s">
        <v>579</v>
      </c>
      <c r="G14" s="4"/>
      <c r="H14" s="4"/>
      <c r="I14" s="4" t="s">
        <v>315</v>
      </c>
      <c r="J14" s="163" t="s">
        <v>332</v>
      </c>
      <c r="K14" s="177" t="s">
        <v>19</v>
      </c>
      <c r="L14" s="174"/>
      <c r="M14" s="5"/>
      <c r="N14" s="162" t="s">
        <v>407</v>
      </c>
      <c r="O14" s="182" t="s">
        <v>416</v>
      </c>
      <c r="P14" s="4"/>
      <c r="Q14" s="190"/>
      <c r="R14" s="4"/>
      <c r="S14" s="278" t="s">
        <v>620</v>
      </c>
      <c r="T14" s="65"/>
      <c r="U14" s="65"/>
      <c r="V14" s="188"/>
      <c r="W14" s="229">
        <v>10</v>
      </c>
      <c r="X14" s="229">
        <v>10</v>
      </c>
      <c r="Y14" s="65"/>
      <c r="Z14" s="69"/>
      <c r="AA14" s="69"/>
      <c r="AB14" s="69"/>
      <c r="AC14" s="69"/>
      <c r="AD14" s="69"/>
      <c r="AE14" s="201"/>
      <c r="AG14" s="65"/>
      <c r="AH14" s="147"/>
      <c r="AI14" s="204">
        <v>10</v>
      </c>
      <c r="AJ14" s="193" t="s">
        <v>382</v>
      </c>
      <c r="AK14" s="149"/>
    </row>
    <row r="15" spans="1:37" ht="27" customHeight="1" x14ac:dyDescent="0.2">
      <c r="B15" s="257" t="s">
        <v>490</v>
      </c>
      <c r="C15" s="148"/>
      <c r="D15" s="219"/>
      <c r="E15" s="221" t="s">
        <v>72</v>
      </c>
      <c r="F15" s="234" t="s">
        <v>579</v>
      </c>
      <c r="G15" s="4"/>
      <c r="H15" s="4"/>
      <c r="I15" s="4" t="s">
        <v>315</v>
      </c>
      <c r="J15" s="163" t="s">
        <v>332</v>
      </c>
      <c r="K15" s="177" t="s">
        <v>20</v>
      </c>
      <c r="L15" s="174"/>
      <c r="M15" s="5"/>
      <c r="N15" s="162" t="s">
        <v>407</v>
      </c>
      <c r="O15" s="182" t="s">
        <v>223</v>
      </c>
      <c r="P15" s="4"/>
      <c r="Q15" s="190"/>
      <c r="R15" s="4"/>
      <c r="S15" s="278" t="s">
        <v>621</v>
      </c>
      <c r="T15" s="65"/>
      <c r="U15" s="65"/>
      <c r="V15" s="188"/>
      <c r="W15" s="229">
        <v>11</v>
      </c>
      <c r="X15" s="229">
        <v>11</v>
      </c>
      <c r="Y15" s="65"/>
      <c r="Z15" s="69"/>
      <c r="AA15" s="69"/>
      <c r="AB15" s="69"/>
      <c r="AC15" s="69"/>
      <c r="AD15" s="69"/>
      <c r="AE15" s="201"/>
      <c r="AG15" s="65"/>
      <c r="AH15" s="147"/>
      <c r="AI15" s="204">
        <v>11</v>
      </c>
      <c r="AJ15" s="193" t="s">
        <v>383</v>
      </c>
      <c r="AK15" s="149"/>
    </row>
    <row r="16" spans="1:37" ht="27" customHeight="1" thickBot="1" x14ac:dyDescent="0.25">
      <c r="B16" s="257" t="s">
        <v>491</v>
      </c>
      <c r="C16" s="148"/>
      <c r="D16" s="219"/>
      <c r="E16" s="221" t="s">
        <v>73</v>
      </c>
      <c r="F16" s="234" t="s">
        <v>579</v>
      </c>
      <c r="G16" s="4"/>
      <c r="H16" s="4"/>
      <c r="I16" s="4" t="s">
        <v>315</v>
      </c>
      <c r="J16" s="163" t="s">
        <v>332</v>
      </c>
      <c r="K16" s="177" t="s">
        <v>22</v>
      </c>
      <c r="L16" s="174"/>
      <c r="M16" s="5"/>
      <c r="N16" s="162" t="s">
        <v>407</v>
      </c>
      <c r="O16" s="182" t="s">
        <v>234</v>
      </c>
      <c r="P16" s="4"/>
      <c r="Q16" s="190"/>
      <c r="R16" s="4"/>
      <c r="S16" s="279" t="s">
        <v>622</v>
      </c>
      <c r="T16" s="65"/>
      <c r="U16" s="65"/>
      <c r="V16" s="188"/>
      <c r="W16" s="229">
        <v>12</v>
      </c>
      <c r="X16" s="229">
        <v>12</v>
      </c>
      <c r="Y16" s="65"/>
      <c r="Z16" s="69"/>
      <c r="AA16" s="69"/>
      <c r="AB16" s="69"/>
      <c r="AC16" s="69"/>
      <c r="AD16" s="69"/>
      <c r="AE16" s="201"/>
      <c r="AG16" s="65"/>
      <c r="AH16" s="147"/>
      <c r="AI16" s="204">
        <v>12</v>
      </c>
      <c r="AJ16" s="193" t="s">
        <v>384</v>
      </c>
      <c r="AK16" s="149"/>
    </row>
    <row r="17" spans="2:37" ht="27" customHeight="1" x14ac:dyDescent="0.2">
      <c r="B17" s="257" t="s">
        <v>492</v>
      </c>
      <c r="C17" s="148"/>
      <c r="D17" s="219"/>
      <c r="E17" s="221" t="s">
        <v>74</v>
      </c>
      <c r="F17" s="234" t="s">
        <v>579</v>
      </c>
      <c r="G17" s="4"/>
      <c r="H17" s="4"/>
      <c r="I17" s="4" t="s">
        <v>315</v>
      </c>
      <c r="J17" s="163" t="s">
        <v>332</v>
      </c>
      <c r="K17" s="177" t="s">
        <v>23</v>
      </c>
      <c r="L17" s="174"/>
      <c r="M17" s="161"/>
      <c r="N17" s="162" t="s">
        <v>407</v>
      </c>
      <c r="O17" s="182" t="s">
        <v>417</v>
      </c>
      <c r="P17" s="4"/>
      <c r="Q17" s="190"/>
      <c r="R17" s="4"/>
      <c r="T17" s="65"/>
      <c r="U17" s="65"/>
      <c r="V17" s="188"/>
      <c r="W17" s="229">
        <v>13</v>
      </c>
      <c r="X17" s="229">
        <v>13</v>
      </c>
      <c r="Y17" s="65"/>
      <c r="Z17" s="69"/>
      <c r="AA17" s="69"/>
      <c r="AB17" s="69"/>
      <c r="AC17" s="69"/>
      <c r="AD17" s="69"/>
      <c r="AE17" s="201"/>
      <c r="AG17" s="65"/>
      <c r="AH17" s="147"/>
      <c r="AI17" s="204">
        <v>13</v>
      </c>
      <c r="AJ17" s="193" t="s">
        <v>385</v>
      </c>
      <c r="AK17" s="149"/>
    </row>
    <row r="18" spans="2:37" ht="27" customHeight="1" thickBot="1" x14ac:dyDescent="0.25">
      <c r="B18" s="257" t="s">
        <v>493</v>
      </c>
      <c r="C18" s="148"/>
      <c r="D18" s="219"/>
      <c r="E18" s="221" t="s">
        <v>75</v>
      </c>
      <c r="F18" s="234" t="s">
        <v>579</v>
      </c>
      <c r="G18" s="4"/>
      <c r="H18" s="4"/>
      <c r="I18" s="4" t="s">
        <v>315</v>
      </c>
      <c r="J18" s="163" t="s">
        <v>332</v>
      </c>
      <c r="K18" s="177" t="s">
        <v>24</v>
      </c>
      <c r="L18" s="174"/>
      <c r="M18" s="5"/>
      <c r="N18" s="162" t="s">
        <v>407</v>
      </c>
      <c r="O18" s="182" t="s">
        <v>247</v>
      </c>
      <c r="P18" s="4"/>
      <c r="Q18" s="190"/>
      <c r="R18" s="4"/>
      <c r="T18" s="65"/>
      <c r="U18" s="65"/>
      <c r="V18" s="188"/>
      <c r="W18" s="229">
        <v>14</v>
      </c>
      <c r="X18" s="229">
        <v>14</v>
      </c>
      <c r="Y18" s="65"/>
      <c r="Z18" s="69"/>
      <c r="AA18" s="69"/>
      <c r="AB18" s="69"/>
      <c r="AC18" s="69"/>
      <c r="AD18" s="69"/>
      <c r="AE18" s="201"/>
      <c r="AG18" s="65"/>
      <c r="AH18" s="147"/>
      <c r="AI18" s="204">
        <v>14</v>
      </c>
      <c r="AJ18" s="194" t="s">
        <v>386</v>
      </c>
      <c r="AK18" s="149"/>
    </row>
    <row r="19" spans="2:37" ht="27" customHeight="1" x14ac:dyDescent="0.2">
      <c r="B19" s="257" t="s">
        <v>494</v>
      </c>
      <c r="C19" s="148"/>
      <c r="D19" s="219"/>
      <c r="E19" s="221" t="s">
        <v>76</v>
      </c>
      <c r="F19" s="234" t="s">
        <v>579</v>
      </c>
      <c r="G19" s="4"/>
      <c r="H19" s="4"/>
      <c r="I19" s="4" t="s">
        <v>315</v>
      </c>
      <c r="J19" s="163" t="s">
        <v>332</v>
      </c>
      <c r="K19" s="177" t="s">
        <v>25</v>
      </c>
      <c r="L19" s="174"/>
      <c r="M19" s="5"/>
      <c r="N19" s="162" t="s">
        <v>407</v>
      </c>
      <c r="O19" s="182" t="s">
        <v>418</v>
      </c>
      <c r="P19" s="4"/>
      <c r="Q19" s="190"/>
      <c r="R19" s="4"/>
      <c r="T19" s="65"/>
      <c r="U19" s="65"/>
      <c r="V19" s="188"/>
      <c r="W19" s="229">
        <v>15</v>
      </c>
      <c r="X19" s="229">
        <v>15</v>
      </c>
      <c r="Y19" s="65"/>
      <c r="Z19" s="69"/>
      <c r="AA19" s="69"/>
      <c r="AB19" s="69"/>
      <c r="AC19" s="69"/>
      <c r="AD19" s="69"/>
      <c r="AE19" s="201"/>
      <c r="AG19" s="65"/>
      <c r="AH19" s="147"/>
      <c r="AI19" s="152">
        <v>15</v>
      </c>
      <c r="AJ19" s="207"/>
      <c r="AK19" s="150"/>
    </row>
    <row r="20" spans="2:37" ht="27" customHeight="1" x14ac:dyDescent="0.2">
      <c r="B20" s="257" t="s">
        <v>519</v>
      </c>
      <c r="C20" s="148"/>
      <c r="D20" s="219"/>
      <c r="E20" s="221" t="s">
        <v>77</v>
      </c>
      <c r="F20" s="234" t="s">
        <v>579</v>
      </c>
      <c r="G20" s="4"/>
      <c r="H20" s="4"/>
      <c r="I20" s="4" t="s">
        <v>315</v>
      </c>
      <c r="J20" s="163" t="s">
        <v>332</v>
      </c>
      <c r="K20" s="177" t="s">
        <v>26</v>
      </c>
      <c r="L20" s="174"/>
      <c r="M20" s="161"/>
      <c r="N20" s="162" t="s">
        <v>407</v>
      </c>
      <c r="O20" s="182" t="s">
        <v>419</v>
      </c>
      <c r="P20" s="4"/>
      <c r="Q20" s="190"/>
      <c r="R20" s="4"/>
      <c r="T20" s="65"/>
      <c r="U20" s="65"/>
      <c r="V20" s="188"/>
      <c r="W20" s="229">
        <v>16</v>
      </c>
      <c r="X20" s="229">
        <v>16</v>
      </c>
      <c r="Y20" s="65"/>
      <c r="Z20" s="69"/>
      <c r="AA20" s="69"/>
      <c r="AB20" s="69"/>
      <c r="AC20" s="69"/>
      <c r="AD20" s="69"/>
      <c r="AE20" s="201"/>
      <c r="AG20" s="65"/>
      <c r="AH20" s="147"/>
      <c r="AI20" s="152">
        <v>16</v>
      </c>
      <c r="AJ20" s="147"/>
      <c r="AK20" s="150"/>
    </row>
    <row r="21" spans="2:37" ht="27" customHeight="1" x14ac:dyDescent="0.2">
      <c r="B21" s="257" t="s">
        <v>495</v>
      </c>
      <c r="C21" s="214"/>
      <c r="D21" s="219"/>
      <c r="E21" s="221" t="s">
        <v>78</v>
      </c>
      <c r="F21" s="234" t="s">
        <v>579</v>
      </c>
      <c r="G21" s="4"/>
      <c r="H21" s="4"/>
      <c r="I21" s="4" t="s">
        <v>315</v>
      </c>
      <c r="J21" s="163" t="s">
        <v>332</v>
      </c>
      <c r="K21" s="177" t="s">
        <v>27</v>
      </c>
      <c r="L21" s="174"/>
      <c r="M21" s="161"/>
      <c r="N21" s="162" t="s">
        <v>407</v>
      </c>
      <c r="O21" s="182" t="s">
        <v>420</v>
      </c>
      <c r="P21" s="4"/>
      <c r="Q21" s="169"/>
      <c r="R21" s="4"/>
      <c r="S21" s="202"/>
      <c r="T21" s="4"/>
      <c r="U21" s="4"/>
      <c r="V21" s="188"/>
      <c r="W21" s="229">
        <v>17</v>
      </c>
      <c r="X21" s="229">
        <v>17</v>
      </c>
      <c r="Y21" s="65"/>
      <c r="Z21" s="69"/>
      <c r="AA21" s="69"/>
      <c r="AB21" s="69"/>
      <c r="AC21" s="69"/>
      <c r="AD21" s="69"/>
      <c r="AE21" s="241"/>
      <c r="AG21" s="4"/>
      <c r="AH21" s="146"/>
      <c r="AI21" s="152">
        <v>17</v>
      </c>
      <c r="AJ21" s="146"/>
      <c r="AK21" s="146"/>
    </row>
    <row r="22" spans="2:37" ht="27" customHeight="1" thickBot="1" x14ac:dyDescent="0.25">
      <c r="B22" s="257" t="s">
        <v>496</v>
      </c>
      <c r="C22" s="214"/>
      <c r="D22" s="219"/>
      <c r="E22" s="221" t="s">
        <v>79</v>
      </c>
      <c r="F22" s="234" t="s">
        <v>579</v>
      </c>
      <c r="G22" s="4"/>
      <c r="H22" s="4"/>
      <c r="I22" s="4" t="s">
        <v>315</v>
      </c>
      <c r="J22" s="163" t="s">
        <v>332</v>
      </c>
      <c r="K22" s="177" t="s">
        <v>28</v>
      </c>
      <c r="L22" s="174"/>
      <c r="M22" s="161"/>
      <c r="N22" s="162" t="s">
        <v>407</v>
      </c>
      <c r="O22" s="183" t="s">
        <v>421</v>
      </c>
      <c r="P22" s="4"/>
      <c r="Q22" s="169"/>
      <c r="R22" s="4"/>
      <c r="S22" s="146"/>
      <c r="T22" s="4"/>
      <c r="U22" s="4"/>
      <c r="V22" s="188"/>
      <c r="W22" s="229">
        <v>18</v>
      </c>
      <c r="X22" s="229">
        <v>18</v>
      </c>
      <c r="Y22" s="4"/>
      <c r="Z22" s="69"/>
      <c r="AA22" s="69"/>
      <c r="AB22" s="69"/>
      <c r="AC22" s="69"/>
      <c r="AD22" s="69"/>
      <c r="AE22" s="241"/>
      <c r="AG22" s="4"/>
      <c r="AH22" s="146"/>
      <c r="AI22" s="152">
        <v>18</v>
      </c>
      <c r="AJ22" s="146"/>
      <c r="AK22" s="146"/>
    </row>
    <row r="23" spans="2:37" ht="27" customHeight="1" x14ac:dyDescent="0.2">
      <c r="B23" s="257" t="s">
        <v>497</v>
      </c>
      <c r="C23" s="214"/>
      <c r="D23" s="219"/>
      <c r="E23" s="221" t="s">
        <v>80</v>
      </c>
      <c r="F23" s="234" t="s">
        <v>579</v>
      </c>
      <c r="G23" s="4"/>
      <c r="H23" s="4"/>
      <c r="I23" s="4" t="s">
        <v>315</v>
      </c>
      <c r="J23" s="163" t="s">
        <v>332</v>
      </c>
      <c r="K23" s="177" t="s">
        <v>29</v>
      </c>
      <c r="L23" s="174"/>
      <c r="M23" s="5"/>
      <c r="N23" s="5"/>
      <c r="O23" s="181"/>
      <c r="P23" s="4"/>
      <c r="Q23" s="169"/>
      <c r="R23" s="4"/>
      <c r="S23" s="146"/>
      <c r="T23" s="4"/>
      <c r="U23" s="4"/>
      <c r="V23" s="189"/>
      <c r="W23" s="229">
        <v>19</v>
      </c>
      <c r="X23" s="229">
        <v>19</v>
      </c>
      <c r="Y23" s="4"/>
      <c r="Z23" s="69"/>
      <c r="AA23" s="69"/>
      <c r="AB23" s="69"/>
      <c r="AC23" s="69"/>
      <c r="AD23" s="69"/>
      <c r="AE23" s="241"/>
      <c r="AG23" s="4"/>
      <c r="AH23" s="146"/>
      <c r="AI23" s="152">
        <v>19</v>
      </c>
      <c r="AJ23" s="146"/>
      <c r="AK23" s="146"/>
    </row>
    <row r="24" spans="2:37" ht="27" customHeight="1" x14ac:dyDescent="0.2">
      <c r="B24" s="257" t="s">
        <v>498</v>
      </c>
      <c r="C24" s="214"/>
      <c r="D24" s="219"/>
      <c r="E24" s="221" t="s">
        <v>81</v>
      </c>
      <c r="F24" s="234" t="s">
        <v>579</v>
      </c>
      <c r="G24" s="4"/>
      <c r="H24" s="4"/>
      <c r="I24" s="4" t="s">
        <v>315</v>
      </c>
      <c r="J24" s="163" t="s">
        <v>332</v>
      </c>
      <c r="K24" s="177" t="s">
        <v>30</v>
      </c>
      <c r="L24" s="174"/>
      <c r="M24" s="5"/>
      <c r="N24" s="5"/>
      <c r="O24" s="151"/>
      <c r="P24" s="4"/>
      <c r="Q24" s="169"/>
      <c r="R24" s="4"/>
      <c r="S24" s="146"/>
      <c r="T24" s="4"/>
      <c r="U24" s="4"/>
      <c r="V24" s="189"/>
      <c r="W24" s="229">
        <v>20</v>
      </c>
      <c r="X24" s="229">
        <v>20</v>
      </c>
      <c r="Y24" s="4"/>
      <c r="Z24" s="69"/>
      <c r="AA24" s="69"/>
      <c r="AB24" s="69"/>
      <c r="AC24" s="69"/>
      <c r="AD24" s="69"/>
      <c r="AE24" s="241"/>
      <c r="AG24" s="4"/>
      <c r="AH24" s="146"/>
      <c r="AI24" s="152">
        <v>20</v>
      </c>
      <c r="AJ24" s="146"/>
      <c r="AK24" s="146"/>
    </row>
    <row r="25" spans="2:37" ht="27" customHeight="1" x14ac:dyDescent="0.2">
      <c r="B25" s="257" t="s">
        <v>499</v>
      </c>
      <c r="C25" s="214"/>
      <c r="D25" s="219"/>
      <c r="E25" s="221" t="s">
        <v>82</v>
      </c>
      <c r="F25" s="234" t="s">
        <v>579</v>
      </c>
      <c r="G25" s="4"/>
      <c r="H25" s="4"/>
      <c r="I25" s="4" t="s">
        <v>315</v>
      </c>
      <c r="J25" s="163" t="s">
        <v>332</v>
      </c>
      <c r="K25" s="177" t="s">
        <v>31</v>
      </c>
      <c r="L25" s="174"/>
      <c r="M25" s="5"/>
      <c r="N25" s="5"/>
      <c r="O25" s="151"/>
      <c r="P25" s="4"/>
      <c r="Q25" s="169"/>
      <c r="R25" s="4"/>
      <c r="S25" s="146"/>
      <c r="T25" s="4"/>
      <c r="U25" s="4"/>
      <c r="V25" s="189"/>
      <c r="W25" s="229">
        <v>21</v>
      </c>
      <c r="X25" s="229">
        <v>21</v>
      </c>
      <c r="Y25" s="4"/>
      <c r="Z25" s="69"/>
      <c r="AA25" s="69"/>
      <c r="AB25" s="69"/>
      <c r="AC25" s="69"/>
      <c r="AD25" s="69"/>
      <c r="AE25" s="241"/>
      <c r="AG25" s="4"/>
      <c r="AH25" s="146"/>
      <c r="AI25" s="152">
        <v>21</v>
      </c>
      <c r="AJ25" s="146"/>
      <c r="AK25" s="146"/>
    </row>
    <row r="26" spans="2:37" ht="27" customHeight="1" x14ac:dyDescent="0.2">
      <c r="B26" s="257" t="s">
        <v>500</v>
      </c>
      <c r="C26" s="214"/>
      <c r="D26" s="219"/>
      <c r="E26" s="221" t="s">
        <v>83</v>
      </c>
      <c r="F26" s="234" t="s">
        <v>579</v>
      </c>
      <c r="G26" s="4"/>
      <c r="H26" s="4"/>
      <c r="I26" s="4" t="s">
        <v>315</v>
      </c>
      <c r="J26" s="163" t="s">
        <v>332</v>
      </c>
      <c r="K26" s="177" t="s">
        <v>32</v>
      </c>
      <c r="L26" s="174"/>
      <c r="M26" s="5"/>
      <c r="N26" s="5"/>
      <c r="O26" s="151"/>
      <c r="P26" s="4"/>
      <c r="Q26" s="169"/>
      <c r="R26" s="4"/>
      <c r="S26" s="146"/>
      <c r="T26" s="4"/>
      <c r="U26" s="4"/>
      <c r="V26" s="189"/>
      <c r="W26" s="229">
        <v>22</v>
      </c>
      <c r="X26" s="229">
        <v>22</v>
      </c>
      <c r="Y26" s="4"/>
      <c r="Z26" s="69"/>
      <c r="AA26" s="69"/>
      <c r="AB26" s="69"/>
      <c r="AC26" s="69"/>
      <c r="AD26" s="69"/>
      <c r="AE26" s="241"/>
      <c r="AG26" s="4"/>
      <c r="AH26" s="146"/>
      <c r="AI26" s="152">
        <v>22</v>
      </c>
      <c r="AJ26" s="146"/>
      <c r="AK26" s="146"/>
    </row>
    <row r="27" spans="2:37" ht="27" customHeight="1" x14ac:dyDescent="0.2">
      <c r="B27" s="257" t="s">
        <v>501</v>
      </c>
      <c r="C27" s="214"/>
      <c r="D27" s="219"/>
      <c r="E27" s="221" t="s">
        <v>84</v>
      </c>
      <c r="F27" s="234" t="s">
        <v>579</v>
      </c>
      <c r="G27" s="4"/>
      <c r="H27" s="4"/>
      <c r="I27" s="4" t="s">
        <v>315</v>
      </c>
      <c r="J27" s="163" t="s">
        <v>332</v>
      </c>
      <c r="K27" s="177" t="s">
        <v>33</v>
      </c>
      <c r="L27" s="174"/>
      <c r="M27" s="161"/>
      <c r="N27" s="161"/>
      <c r="O27" s="151"/>
      <c r="P27" s="4"/>
      <c r="Q27" s="169"/>
      <c r="R27" s="4"/>
      <c r="S27" s="146"/>
      <c r="T27" s="4"/>
      <c r="U27" s="4"/>
      <c r="V27" s="189"/>
      <c r="W27" s="229">
        <v>23</v>
      </c>
      <c r="X27" s="229">
        <v>23</v>
      </c>
      <c r="Y27" s="4"/>
      <c r="Z27" s="69"/>
      <c r="AA27" s="69"/>
      <c r="AB27" s="69"/>
      <c r="AC27" s="69"/>
      <c r="AD27" s="69"/>
      <c r="AE27" s="241"/>
      <c r="AG27" s="4"/>
      <c r="AH27" s="146"/>
      <c r="AI27" s="152">
        <v>23</v>
      </c>
      <c r="AJ27" s="146"/>
      <c r="AK27" s="146"/>
    </row>
    <row r="28" spans="2:37" ht="27" customHeight="1" x14ac:dyDescent="0.2">
      <c r="B28" s="257" t="s">
        <v>502</v>
      </c>
      <c r="C28" s="214"/>
      <c r="D28" s="219"/>
      <c r="E28" s="221" t="s">
        <v>85</v>
      </c>
      <c r="F28" s="234" t="s">
        <v>579</v>
      </c>
      <c r="G28" s="4"/>
      <c r="H28" s="4"/>
      <c r="I28" s="4" t="s">
        <v>315</v>
      </c>
      <c r="J28" s="163" t="s">
        <v>332</v>
      </c>
      <c r="K28" s="177" t="s">
        <v>34</v>
      </c>
      <c r="L28" s="174"/>
      <c r="M28" s="161"/>
      <c r="N28" s="161"/>
      <c r="O28" s="151"/>
      <c r="P28" s="4"/>
      <c r="Q28" s="169"/>
      <c r="R28" s="4"/>
      <c r="S28" s="146"/>
      <c r="T28" s="4"/>
      <c r="U28" s="4"/>
      <c r="V28" s="189"/>
      <c r="W28" s="229">
        <v>24</v>
      </c>
      <c r="X28" s="229">
        <v>24</v>
      </c>
      <c r="Y28" s="4"/>
      <c r="Z28" s="69"/>
      <c r="AA28" s="69"/>
      <c r="AB28" s="69"/>
      <c r="AC28" s="69"/>
      <c r="AD28" s="69"/>
      <c r="AE28" s="241"/>
      <c r="AG28" s="4"/>
      <c r="AH28" s="146"/>
      <c r="AI28" s="152">
        <v>24</v>
      </c>
      <c r="AJ28" s="146"/>
      <c r="AK28" s="146"/>
    </row>
    <row r="29" spans="2:37" ht="27" customHeight="1" x14ac:dyDescent="0.2">
      <c r="B29" s="257" t="s">
        <v>503</v>
      </c>
      <c r="C29" s="214"/>
      <c r="D29" s="219"/>
      <c r="E29" s="221" t="s">
        <v>86</v>
      </c>
      <c r="F29" s="234" t="s">
        <v>579</v>
      </c>
      <c r="G29" s="4"/>
      <c r="H29" s="4"/>
      <c r="I29" s="4" t="s">
        <v>315</v>
      </c>
      <c r="J29" s="163" t="s">
        <v>332</v>
      </c>
      <c r="K29" s="177" t="s">
        <v>35</v>
      </c>
      <c r="L29" s="174"/>
      <c r="M29" s="5"/>
      <c r="N29" s="5"/>
      <c r="O29" s="151"/>
      <c r="P29" s="4"/>
      <c r="Q29" s="169"/>
      <c r="R29" s="4"/>
      <c r="S29" s="146"/>
      <c r="T29" s="4"/>
      <c r="U29" s="4"/>
      <c r="V29" s="189"/>
      <c r="W29" s="229">
        <v>25</v>
      </c>
      <c r="X29" s="229">
        <v>25</v>
      </c>
      <c r="Y29" s="4"/>
      <c r="Z29" s="69"/>
      <c r="AA29" s="69"/>
      <c r="AB29" s="69"/>
      <c r="AC29" s="69"/>
      <c r="AD29" s="69"/>
      <c r="AE29" s="241"/>
      <c r="AG29" s="4"/>
      <c r="AH29" s="146"/>
      <c r="AI29" s="152">
        <v>25</v>
      </c>
      <c r="AJ29" s="146"/>
      <c r="AK29" s="146"/>
    </row>
    <row r="30" spans="2:37" ht="27" customHeight="1" x14ac:dyDescent="0.2">
      <c r="B30" s="257" t="s">
        <v>504</v>
      </c>
      <c r="C30" s="214"/>
      <c r="D30" s="219"/>
      <c r="E30" s="221" t="s">
        <v>87</v>
      </c>
      <c r="F30" s="234" t="s">
        <v>579</v>
      </c>
      <c r="G30" s="4"/>
      <c r="H30" s="4"/>
      <c r="I30" s="4" t="s">
        <v>315</v>
      </c>
      <c r="J30" s="163" t="s">
        <v>332</v>
      </c>
      <c r="K30" s="177" t="s">
        <v>36</v>
      </c>
      <c r="L30" s="174"/>
      <c r="M30" s="5"/>
      <c r="N30" s="5"/>
      <c r="O30" s="151"/>
      <c r="P30" s="4"/>
      <c r="Q30" s="169"/>
      <c r="R30" s="4"/>
      <c r="S30" s="146"/>
      <c r="T30" s="4"/>
      <c r="U30" s="4"/>
      <c r="V30" s="189"/>
      <c r="W30" s="229">
        <v>26</v>
      </c>
      <c r="X30" s="229">
        <v>26</v>
      </c>
      <c r="Y30" s="4"/>
      <c r="Z30" s="69"/>
      <c r="AA30" s="69"/>
      <c r="AB30" s="69"/>
      <c r="AC30" s="69"/>
      <c r="AD30" s="69"/>
      <c r="AE30" s="241"/>
      <c r="AG30" s="4"/>
      <c r="AH30" s="146"/>
      <c r="AI30" s="152">
        <v>26</v>
      </c>
      <c r="AJ30" s="146"/>
      <c r="AK30" s="146"/>
    </row>
    <row r="31" spans="2:37" ht="27" customHeight="1" x14ac:dyDescent="0.2">
      <c r="B31" s="257" t="s">
        <v>505</v>
      </c>
      <c r="C31" s="214"/>
      <c r="D31" s="219"/>
      <c r="E31" s="221" t="s">
        <v>88</v>
      </c>
      <c r="F31" s="234" t="s">
        <v>579</v>
      </c>
      <c r="G31" s="4"/>
      <c r="H31" s="4"/>
      <c r="I31" s="4" t="s">
        <v>315</v>
      </c>
      <c r="J31" s="163" t="s">
        <v>332</v>
      </c>
      <c r="K31" s="177" t="s">
        <v>37</v>
      </c>
      <c r="L31" s="174"/>
      <c r="M31" s="161"/>
      <c r="N31" s="161"/>
      <c r="O31" s="151"/>
      <c r="P31" s="4"/>
      <c r="Q31" s="169"/>
      <c r="R31" s="4"/>
      <c r="S31" s="146"/>
      <c r="T31" s="4"/>
      <c r="U31" s="4"/>
      <c r="V31" s="189"/>
      <c r="W31" s="229">
        <v>27</v>
      </c>
      <c r="X31" s="229">
        <v>27</v>
      </c>
      <c r="Y31" s="4"/>
      <c r="Z31" s="69"/>
      <c r="AA31" s="69"/>
      <c r="AB31" s="69"/>
      <c r="AC31" s="69"/>
      <c r="AD31" s="69"/>
      <c r="AE31" s="241"/>
      <c r="AG31" s="4"/>
      <c r="AH31" s="146"/>
      <c r="AI31" s="152">
        <v>27</v>
      </c>
      <c r="AJ31" s="146"/>
      <c r="AK31" s="146"/>
    </row>
    <row r="32" spans="2:37" ht="27" customHeight="1" x14ac:dyDescent="0.2">
      <c r="B32" s="257" t="s">
        <v>455</v>
      </c>
      <c r="C32" s="214"/>
      <c r="D32" s="219"/>
      <c r="E32" s="221" t="s">
        <v>89</v>
      </c>
      <c r="F32" s="234" t="s">
        <v>579</v>
      </c>
      <c r="G32" s="4"/>
      <c r="H32" s="4"/>
      <c r="I32" s="4" t="s">
        <v>315</v>
      </c>
      <c r="J32" s="163" t="s">
        <v>332</v>
      </c>
      <c r="K32" s="177" t="s">
        <v>38</v>
      </c>
      <c r="L32" s="174"/>
      <c r="M32" s="5"/>
      <c r="N32" s="5"/>
      <c r="O32" s="151"/>
      <c r="P32" s="4"/>
      <c r="Q32" s="169"/>
      <c r="R32" s="4"/>
      <c r="S32" s="146"/>
      <c r="T32" s="4"/>
      <c r="U32" s="4"/>
      <c r="V32" s="189"/>
      <c r="W32" s="229">
        <v>28</v>
      </c>
      <c r="X32" s="229">
        <v>28</v>
      </c>
      <c r="Y32" s="4"/>
      <c r="Z32" s="69"/>
      <c r="AA32" s="69"/>
      <c r="AB32" s="69"/>
      <c r="AC32" s="69"/>
      <c r="AD32" s="69"/>
      <c r="AE32" s="241"/>
      <c r="AG32" s="4"/>
      <c r="AH32" s="146"/>
      <c r="AI32" s="152">
        <v>28</v>
      </c>
      <c r="AJ32" s="146"/>
      <c r="AK32" s="146"/>
    </row>
    <row r="33" spans="2:37" ht="27" customHeight="1" x14ac:dyDescent="0.2">
      <c r="B33" s="257" t="s">
        <v>456</v>
      </c>
      <c r="C33" s="214"/>
      <c r="D33" s="219"/>
      <c r="E33" s="221" t="s">
        <v>90</v>
      </c>
      <c r="F33" s="234" t="s">
        <v>579</v>
      </c>
      <c r="G33" s="4"/>
      <c r="H33" s="4"/>
      <c r="I33" s="4" t="s">
        <v>315</v>
      </c>
      <c r="J33" s="163" t="s">
        <v>332</v>
      </c>
      <c r="K33" s="177" t="s">
        <v>39</v>
      </c>
      <c r="L33" s="174"/>
      <c r="M33" s="5"/>
      <c r="N33" s="5"/>
      <c r="O33" s="151"/>
      <c r="P33" s="4"/>
      <c r="Q33" s="169"/>
      <c r="R33" s="4"/>
      <c r="S33" s="146"/>
      <c r="T33" s="4"/>
      <c r="U33" s="4"/>
      <c r="V33" s="189"/>
      <c r="W33" s="229">
        <v>29</v>
      </c>
      <c r="X33" s="229">
        <v>29</v>
      </c>
      <c r="Y33" s="4"/>
      <c r="Z33" s="69"/>
      <c r="AA33" s="69"/>
      <c r="AB33" s="69"/>
      <c r="AC33" s="69"/>
      <c r="AD33" s="69"/>
      <c r="AE33" s="241"/>
      <c r="AG33" s="4"/>
      <c r="AH33" s="146"/>
      <c r="AI33" s="152">
        <v>29</v>
      </c>
      <c r="AJ33" s="146"/>
      <c r="AK33" s="146"/>
    </row>
    <row r="34" spans="2:37" ht="27" customHeight="1" x14ac:dyDescent="0.2">
      <c r="B34" s="257" t="s">
        <v>457</v>
      </c>
      <c r="C34" s="214"/>
      <c r="D34" s="219"/>
      <c r="E34" s="221" t="s">
        <v>91</v>
      </c>
      <c r="F34" s="234" t="s">
        <v>579</v>
      </c>
      <c r="G34" s="4"/>
      <c r="H34" s="4"/>
      <c r="I34" s="4" t="s">
        <v>315</v>
      </c>
      <c r="J34" s="163" t="s">
        <v>332</v>
      </c>
      <c r="K34" s="177" t="s">
        <v>40</v>
      </c>
      <c r="L34" s="174"/>
      <c r="M34" s="5"/>
      <c r="N34" s="5"/>
      <c r="O34" s="151"/>
      <c r="P34" s="4"/>
      <c r="Q34" s="169"/>
      <c r="R34" s="4"/>
      <c r="S34" s="146"/>
      <c r="T34" s="4"/>
      <c r="U34" s="4"/>
      <c r="V34" s="189"/>
      <c r="W34" s="229">
        <v>30</v>
      </c>
      <c r="X34" s="229">
        <v>30</v>
      </c>
      <c r="Y34" s="4"/>
      <c r="Z34" s="69"/>
      <c r="AA34" s="69"/>
      <c r="AB34" s="69"/>
      <c r="AC34" s="69"/>
      <c r="AD34" s="69"/>
      <c r="AE34" s="241"/>
      <c r="AG34" s="4"/>
      <c r="AH34" s="146"/>
      <c r="AI34" s="152">
        <v>30</v>
      </c>
      <c r="AJ34" s="146"/>
      <c r="AK34" s="146"/>
    </row>
    <row r="35" spans="2:37" ht="27" customHeight="1" x14ac:dyDescent="0.2">
      <c r="B35" s="257" t="s">
        <v>458</v>
      </c>
      <c r="C35" s="214"/>
      <c r="D35" s="219"/>
      <c r="E35" s="221" t="s">
        <v>92</v>
      </c>
      <c r="F35" s="234" t="s">
        <v>579</v>
      </c>
      <c r="G35" s="4"/>
      <c r="H35" s="4"/>
      <c r="I35" s="4" t="s">
        <v>315</v>
      </c>
      <c r="J35" s="163" t="s">
        <v>332</v>
      </c>
      <c r="K35" s="177" t="s">
        <v>41</v>
      </c>
      <c r="L35" s="174"/>
      <c r="M35" s="5"/>
      <c r="N35" s="5"/>
      <c r="O35" s="151"/>
      <c r="P35" s="4"/>
      <c r="Q35" s="169"/>
      <c r="R35" s="4"/>
      <c r="S35" s="146"/>
      <c r="T35" s="4"/>
      <c r="U35" s="4"/>
      <c r="V35" s="189"/>
      <c r="W35" s="229">
        <v>31</v>
      </c>
      <c r="X35" s="229">
        <v>31</v>
      </c>
      <c r="Y35" s="4"/>
      <c r="Z35" s="69"/>
      <c r="AA35" s="69"/>
      <c r="AB35" s="69"/>
      <c r="AC35" s="69"/>
      <c r="AD35" s="69"/>
      <c r="AE35" s="241"/>
      <c r="AG35" s="4"/>
      <c r="AH35" s="146"/>
      <c r="AI35" s="152">
        <v>31</v>
      </c>
      <c r="AJ35" s="146"/>
      <c r="AK35" s="146"/>
    </row>
    <row r="36" spans="2:37" ht="27" customHeight="1" x14ac:dyDescent="0.2">
      <c r="B36" s="257" t="s">
        <v>459</v>
      </c>
      <c r="C36" s="214"/>
      <c r="D36" s="219"/>
      <c r="E36" s="221" t="s">
        <v>93</v>
      </c>
      <c r="F36" s="234" t="s">
        <v>579</v>
      </c>
      <c r="G36" s="4"/>
      <c r="H36" s="4"/>
      <c r="I36" s="4" t="s">
        <v>315</v>
      </c>
      <c r="J36" s="163" t="s">
        <v>332</v>
      </c>
      <c r="K36" s="177" t="s">
        <v>42</v>
      </c>
      <c r="L36" s="174"/>
      <c r="M36" s="5"/>
      <c r="N36" s="5"/>
      <c r="O36" s="151"/>
      <c r="P36" s="4"/>
      <c r="Q36" s="169"/>
      <c r="R36" s="4"/>
      <c r="S36" s="146"/>
      <c r="T36" s="4"/>
      <c r="U36" s="4"/>
      <c r="V36" s="189"/>
      <c r="W36" s="229">
        <v>32</v>
      </c>
      <c r="X36" s="229">
        <v>32</v>
      </c>
      <c r="Y36" s="4"/>
      <c r="Z36" s="69"/>
      <c r="AA36" s="69"/>
      <c r="AB36" s="69"/>
      <c r="AC36" s="69"/>
      <c r="AD36" s="69"/>
      <c r="AE36" s="241"/>
      <c r="AG36" s="4"/>
      <c r="AH36" s="146"/>
      <c r="AI36" s="152">
        <v>32</v>
      </c>
      <c r="AJ36" s="146"/>
      <c r="AK36" s="146"/>
    </row>
    <row r="37" spans="2:37" ht="27" customHeight="1" x14ac:dyDescent="0.2">
      <c r="B37" s="257" t="s">
        <v>460</v>
      </c>
      <c r="C37" s="214"/>
      <c r="D37" s="219"/>
      <c r="E37" s="221" t="s">
        <v>94</v>
      </c>
      <c r="F37" s="234" t="s">
        <v>579</v>
      </c>
      <c r="G37" s="4"/>
      <c r="H37" s="4"/>
      <c r="I37" s="4" t="s">
        <v>315</v>
      </c>
      <c r="J37" s="163" t="s">
        <v>332</v>
      </c>
      <c r="K37" s="177" t="s">
        <v>43</v>
      </c>
      <c r="L37" s="174"/>
      <c r="M37" s="161"/>
      <c r="N37" s="161"/>
      <c r="O37" s="151"/>
      <c r="P37" s="4"/>
      <c r="Q37" s="169"/>
      <c r="R37" s="4"/>
      <c r="S37" s="146"/>
      <c r="T37" s="4"/>
      <c r="U37" s="4"/>
      <c r="V37" s="189"/>
      <c r="W37" s="229">
        <v>33</v>
      </c>
      <c r="X37" s="229">
        <v>33</v>
      </c>
      <c r="Y37" s="4"/>
      <c r="Z37" s="69"/>
      <c r="AA37" s="69"/>
      <c r="AB37" s="69"/>
      <c r="AC37" s="69"/>
      <c r="AD37" s="69"/>
      <c r="AE37" s="241"/>
      <c r="AG37" s="4"/>
      <c r="AH37" s="146"/>
      <c r="AI37" s="152">
        <v>33</v>
      </c>
      <c r="AJ37" s="146"/>
      <c r="AK37" s="146"/>
    </row>
    <row r="38" spans="2:37" ht="27" customHeight="1" x14ac:dyDescent="0.2">
      <c r="B38" s="257" t="s">
        <v>461</v>
      </c>
      <c r="C38" s="214"/>
      <c r="D38" s="219"/>
      <c r="E38" s="221" t="s">
        <v>95</v>
      </c>
      <c r="F38" s="234" t="s">
        <v>579</v>
      </c>
      <c r="G38" s="4"/>
      <c r="H38" s="4"/>
      <c r="I38" s="4" t="s">
        <v>315</v>
      </c>
      <c r="J38" s="163" t="s">
        <v>332</v>
      </c>
      <c r="K38" s="177" t="s">
        <v>44</v>
      </c>
      <c r="L38" s="174"/>
      <c r="M38" s="5"/>
      <c r="N38" s="5"/>
      <c r="O38" s="151"/>
      <c r="P38" s="4"/>
      <c r="Q38" s="169"/>
      <c r="R38" s="4"/>
      <c r="S38" s="146"/>
      <c r="T38" s="4"/>
      <c r="U38" s="4"/>
      <c r="V38" s="189"/>
      <c r="W38" s="229">
        <v>34</v>
      </c>
      <c r="X38" s="229">
        <v>34</v>
      </c>
      <c r="Y38" s="4"/>
      <c r="Z38" s="69"/>
      <c r="AA38" s="69"/>
      <c r="AB38" s="69"/>
      <c r="AC38" s="69"/>
      <c r="AD38" s="69"/>
      <c r="AE38" s="241"/>
      <c r="AG38" s="4"/>
      <c r="AH38" s="146"/>
      <c r="AI38" s="152">
        <v>34</v>
      </c>
      <c r="AJ38" s="146"/>
      <c r="AK38" s="146"/>
    </row>
    <row r="39" spans="2:37" ht="27" customHeight="1" x14ac:dyDescent="0.2">
      <c r="B39" s="257" t="s">
        <v>462</v>
      </c>
      <c r="C39" s="214"/>
      <c r="D39" s="219"/>
      <c r="E39" s="221" t="s">
        <v>96</v>
      </c>
      <c r="F39" s="234" t="s">
        <v>579</v>
      </c>
      <c r="G39" s="4"/>
      <c r="H39" s="4"/>
      <c r="I39" s="4" t="s">
        <v>315</v>
      </c>
      <c r="J39" s="163" t="s">
        <v>332</v>
      </c>
      <c r="K39" s="177" t="s">
        <v>45</v>
      </c>
      <c r="L39" s="174"/>
      <c r="M39" s="5"/>
      <c r="N39" s="5"/>
      <c r="O39" s="151"/>
      <c r="P39" s="4"/>
      <c r="Q39" s="169"/>
      <c r="R39" s="4"/>
      <c r="S39" s="146"/>
      <c r="T39" s="4"/>
      <c r="U39" s="4"/>
      <c r="V39" s="189"/>
      <c r="W39" s="229">
        <v>35</v>
      </c>
      <c r="X39" s="229">
        <v>35</v>
      </c>
      <c r="Y39" s="4"/>
      <c r="Z39" s="69"/>
      <c r="AA39" s="69"/>
      <c r="AB39" s="69"/>
      <c r="AC39" s="69"/>
      <c r="AD39" s="69"/>
      <c r="AE39" s="241"/>
      <c r="AG39" s="4"/>
      <c r="AH39" s="146"/>
      <c r="AI39" s="152">
        <v>35</v>
      </c>
      <c r="AJ39" s="146"/>
      <c r="AK39" s="146"/>
    </row>
    <row r="40" spans="2:37" ht="27" customHeight="1" x14ac:dyDescent="0.2">
      <c r="B40" s="257" t="s">
        <v>463</v>
      </c>
      <c r="C40" s="214"/>
      <c r="D40" s="219"/>
      <c r="E40" s="221" t="s">
        <v>97</v>
      </c>
      <c r="F40" s="234" t="s">
        <v>579</v>
      </c>
      <c r="G40" s="4"/>
      <c r="H40" s="4"/>
      <c r="I40" s="4" t="s">
        <v>315</v>
      </c>
      <c r="J40" s="163" t="s">
        <v>332</v>
      </c>
      <c r="K40" s="177" t="s">
        <v>46</v>
      </c>
      <c r="L40" s="174"/>
      <c r="M40" s="5"/>
      <c r="N40" s="5"/>
      <c r="O40" s="151"/>
      <c r="P40" s="4"/>
      <c r="Q40" s="169"/>
      <c r="R40" s="4"/>
      <c r="S40" s="146"/>
      <c r="T40" s="4"/>
      <c r="U40" s="4"/>
      <c r="V40" s="189"/>
      <c r="W40" s="229">
        <v>36</v>
      </c>
      <c r="X40" s="229">
        <v>36</v>
      </c>
      <c r="Y40" s="4"/>
      <c r="Z40" s="69"/>
      <c r="AA40" s="69"/>
      <c r="AB40" s="69"/>
      <c r="AC40" s="69"/>
      <c r="AD40" s="69"/>
      <c r="AE40" s="241"/>
      <c r="AG40" s="4"/>
      <c r="AH40" s="146"/>
      <c r="AI40" s="152">
        <v>36</v>
      </c>
      <c r="AJ40" s="146"/>
      <c r="AK40" s="146"/>
    </row>
    <row r="41" spans="2:37" ht="27" customHeight="1" x14ac:dyDescent="0.2">
      <c r="B41" s="257" t="s">
        <v>464</v>
      </c>
      <c r="C41" s="214"/>
      <c r="D41" s="219"/>
      <c r="E41" s="221" t="s">
        <v>98</v>
      </c>
      <c r="F41" s="234" t="s">
        <v>579</v>
      </c>
      <c r="G41" s="4"/>
      <c r="H41" s="4"/>
      <c r="I41" s="4" t="s">
        <v>315</v>
      </c>
      <c r="J41" s="163" t="s">
        <v>332</v>
      </c>
      <c r="K41" s="177" t="s">
        <v>47</v>
      </c>
      <c r="L41" s="174"/>
      <c r="M41" s="5"/>
      <c r="N41" s="5"/>
      <c r="O41" s="151"/>
      <c r="P41" s="4"/>
      <c r="Q41" s="169"/>
      <c r="R41" s="4"/>
      <c r="S41" s="146"/>
      <c r="T41" s="4"/>
      <c r="U41" s="4"/>
      <c r="V41" s="189"/>
      <c r="W41" s="229">
        <v>37</v>
      </c>
      <c r="X41" s="229">
        <v>37</v>
      </c>
      <c r="Y41" s="4"/>
      <c r="Z41" s="69"/>
      <c r="AA41" s="69"/>
      <c r="AB41" s="69"/>
      <c r="AC41" s="69"/>
      <c r="AD41" s="69"/>
      <c r="AE41" s="241"/>
      <c r="AG41" s="4"/>
      <c r="AH41" s="146"/>
      <c r="AI41" s="152">
        <v>37</v>
      </c>
      <c r="AJ41" s="146"/>
      <c r="AK41" s="146"/>
    </row>
    <row r="42" spans="2:37" ht="27" customHeight="1" x14ac:dyDescent="0.2">
      <c r="B42" s="257" t="s">
        <v>465</v>
      </c>
      <c r="C42" s="214"/>
      <c r="D42" s="219"/>
      <c r="E42" s="221" t="s">
        <v>99</v>
      </c>
      <c r="F42" s="234" t="s">
        <v>579</v>
      </c>
      <c r="G42" s="4"/>
      <c r="H42" s="4"/>
      <c r="I42" s="4" t="s">
        <v>315</v>
      </c>
      <c r="J42" s="163" t="s">
        <v>332</v>
      </c>
      <c r="K42" s="177" t="s">
        <v>48</v>
      </c>
      <c r="L42" s="174"/>
      <c r="M42" s="161"/>
      <c r="N42" s="161"/>
      <c r="O42" s="151"/>
      <c r="P42" s="4"/>
      <c r="Q42" s="169"/>
      <c r="R42" s="4"/>
      <c r="S42" s="146"/>
      <c r="T42" s="4"/>
      <c r="U42" s="4"/>
      <c r="V42" s="189"/>
      <c r="W42" s="229">
        <v>38</v>
      </c>
      <c r="X42" s="229">
        <v>38</v>
      </c>
      <c r="Y42" s="4"/>
      <c r="Z42" s="69"/>
      <c r="AA42" s="69"/>
      <c r="AB42" s="69"/>
      <c r="AC42" s="69"/>
      <c r="AD42" s="69"/>
      <c r="AE42" s="241"/>
      <c r="AG42" s="4"/>
      <c r="AH42" s="146"/>
      <c r="AI42" s="152">
        <v>38</v>
      </c>
      <c r="AJ42" s="146"/>
      <c r="AK42" s="146"/>
    </row>
    <row r="43" spans="2:37" ht="27" customHeight="1" x14ac:dyDescent="0.2">
      <c r="B43" s="257" t="s">
        <v>466</v>
      </c>
      <c r="C43" s="214"/>
      <c r="D43" s="219"/>
      <c r="E43" s="221" t="s">
        <v>100</v>
      </c>
      <c r="F43" s="234" t="s">
        <v>579</v>
      </c>
      <c r="G43" s="4"/>
      <c r="H43" s="4"/>
      <c r="I43" s="4" t="s">
        <v>315</v>
      </c>
      <c r="J43" s="163" t="s">
        <v>332</v>
      </c>
      <c r="K43" s="177" t="s">
        <v>49</v>
      </c>
      <c r="L43" s="174"/>
      <c r="M43" s="5"/>
      <c r="N43" s="5"/>
      <c r="O43" s="151"/>
      <c r="P43" s="4"/>
      <c r="Q43" s="169"/>
      <c r="R43" s="4"/>
      <c r="S43" s="146"/>
      <c r="T43" s="4"/>
      <c r="U43" s="4"/>
      <c r="V43" s="189"/>
      <c r="W43" s="229">
        <v>39</v>
      </c>
      <c r="X43" s="229">
        <v>39</v>
      </c>
      <c r="Y43" s="4"/>
      <c r="Z43" s="69"/>
      <c r="AA43" s="69"/>
      <c r="AB43" s="69"/>
      <c r="AC43" s="69"/>
      <c r="AD43" s="69"/>
      <c r="AE43" s="241"/>
      <c r="AG43" s="4"/>
      <c r="AH43" s="146"/>
      <c r="AI43" s="152">
        <v>39</v>
      </c>
      <c r="AJ43" s="146"/>
      <c r="AK43" s="146"/>
    </row>
    <row r="44" spans="2:37" ht="27" customHeight="1" x14ac:dyDescent="0.2">
      <c r="B44" s="257" t="s">
        <v>587</v>
      </c>
      <c r="C44" s="214"/>
      <c r="D44" s="219"/>
      <c r="E44" s="221" t="s">
        <v>101</v>
      </c>
      <c r="F44" s="234" t="s">
        <v>579</v>
      </c>
      <c r="G44" s="4"/>
      <c r="H44" s="4"/>
      <c r="I44" s="4" t="s">
        <v>315</v>
      </c>
      <c r="J44" s="163" t="s">
        <v>332</v>
      </c>
      <c r="K44" s="177" t="s">
        <v>50</v>
      </c>
      <c r="L44" s="174"/>
      <c r="M44" s="5"/>
      <c r="N44" s="5"/>
      <c r="O44" s="151"/>
      <c r="P44" s="4"/>
      <c r="Q44" s="169"/>
      <c r="R44" s="4"/>
      <c r="S44" s="146"/>
      <c r="T44" s="4"/>
      <c r="U44" s="4"/>
      <c r="V44" s="189"/>
      <c r="W44" s="229">
        <v>40</v>
      </c>
      <c r="X44" s="229">
        <v>40</v>
      </c>
      <c r="Y44" s="4"/>
      <c r="Z44" s="69"/>
      <c r="AA44" s="69"/>
      <c r="AB44" s="69"/>
      <c r="AC44" s="69"/>
      <c r="AD44" s="69"/>
      <c r="AE44" s="241"/>
      <c r="AG44" s="4"/>
      <c r="AH44" s="146"/>
      <c r="AI44" s="152">
        <v>40</v>
      </c>
      <c r="AJ44" s="146"/>
      <c r="AK44" s="146"/>
    </row>
    <row r="45" spans="2:37" ht="27" customHeight="1" x14ac:dyDescent="0.2">
      <c r="B45" s="257" t="s">
        <v>467</v>
      </c>
      <c r="C45" s="214"/>
      <c r="D45" s="219"/>
      <c r="E45" s="221" t="s">
        <v>102</v>
      </c>
      <c r="F45" s="234" t="s">
        <v>579</v>
      </c>
      <c r="G45" s="4"/>
      <c r="H45" s="4"/>
      <c r="I45" s="4" t="s">
        <v>315</v>
      </c>
      <c r="J45" s="163" t="s">
        <v>332</v>
      </c>
      <c r="K45" s="177" t="s">
        <v>51</v>
      </c>
      <c r="L45" s="174"/>
      <c r="M45" s="5"/>
      <c r="N45" s="5"/>
      <c r="O45" s="151"/>
      <c r="P45" s="4"/>
      <c r="Q45" s="169"/>
      <c r="R45" s="4"/>
      <c r="S45" s="146"/>
      <c r="T45" s="4"/>
      <c r="U45" s="4"/>
      <c r="V45" s="189"/>
      <c r="W45" s="229">
        <v>41</v>
      </c>
      <c r="X45" s="229">
        <v>41</v>
      </c>
      <c r="Y45" s="4"/>
      <c r="Z45" s="69"/>
      <c r="AA45" s="69"/>
      <c r="AB45" s="69"/>
      <c r="AC45" s="69"/>
      <c r="AD45" s="69"/>
      <c r="AE45" s="241"/>
      <c r="AG45" s="4"/>
      <c r="AH45" s="146"/>
      <c r="AI45" s="152">
        <v>41</v>
      </c>
      <c r="AJ45" s="146"/>
      <c r="AK45" s="146"/>
    </row>
    <row r="46" spans="2:37" ht="27" customHeight="1" x14ac:dyDescent="0.2">
      <c r="B46" s="257" t="s">
        <v>468</v>
      </c>
      <c r="C46" s="214"/>
      <c r="D46" s="219"/>
      <c r="E46" s="221" t="s">
        <v>103</v>
      </c>
      <c r="F46" s="234" t="s">
        <v>579</v>
      </c>
      <c r="G46" s="4"/>
      <c r="H46" s="4"/>
      <c r="I46" s="4" t="s">
        <v>315</v>
      </c>
      <c r="J46" s="163" t="s">
        <v>332</v>
      </c>
      <c r="K46" s="177" t="s">
        <v>52</v>
      </c>
      <c r="L46" s="174"/>
      <c r="M46" s="5"/>
      <c r="N46" s="5"/>
      <c r="O46" s="151"/>
      <c r="P46" s="4"/>
      <c r="Q46" s="169"/>
      <c r="R46" s="4"/>
      <c r="S46" s="146"/>
      <c r="T46" s="4"/>
      <c r="U46" s="4"/>
      <c r="V46" s="189"/>
      <c r="W46" s="229">
        <v>42</v>
      </c>
      <c r="X46" s="229">
        <v>42</v>
      </c>
      <c r="Y46" s="4"/>
      <c r="Z46" s="69"/>
      <c r="AA46" s="69"/>
      <c r="AB46" s="69"/>
      <c r="AC46" s="69"/>
      <c r="AD46" s="69"/>
      <c r="AE46" s="241"/>
      <c r="AG46" s="4"/>
      <c r="AH46" s="146"/>
      <c r="AI46" s="152">
        <v>42</v>
      </c>
      <c r="AJ46" s="146"/>
      <c r="AK46" s="146"/>
    </row>
    <row r="47" spans="2:37" ht="27" customHeight="1" x14ac:dyDescent="0.2">
      <c r="B47" s="257" t="s">
        <v>522</v>
      </c>
      <c r="C47" s="214"/>
      <c r="D47" s="219"/>
      <c r="E47" s="221" t="s">
        <v>104</v>
      </c>
      <c r="F47" s="234" t="s">
        <v>579</v>
      </c>
      <c r="G47" s="4"/>
      <c r="H47" s="4"/>
      <c r="I47" s="4" t="s">
        <v>315</v>
      </c>
      <c r="J47" s="163" t="s">
        <v>332</v>
      </c>
      <c r="K47" s="177" t="s">
        <v>53</v>
      </c>
      <c r="L47" s="174"/>
      <c r="M47" s="5"/>
      <c r="N47" s="5"/>
      <c r="O47" s="151"/>
      <c r="P47" s="4"/>
      <c r="Q47" s="169"/>
      <c r="R47" s="4"/>
      <c r="S47" s="146"/>
      <c r="T47" s="4"/>
      <c r="U47" s="4"/>
      <c r="V47" s="189"/>
      <c r="W47" s="229">
        <v>43</v>
      </c>
      <c r="X47" s="229">
        <v>43</v>
      </c>
      <c r="Y47" s="4"/>
      <c r="Z47" s="69"/>
      <c r="AA47" s="69"/>
      <c r="AB47" s="69"/>
      <c r="AC47" s="69"/>
      <c r="AD47" s="69"/>
      <c r="AE47" s="241"/>
      <c r="AG47" s="4"/>
      <c r="AH47" s="146"/>
      <c r="AI47" s="152">
        <v>43</v>
      </c>
      <c r="AJ47" s="146"/>
      <c r="AK47" s="146"/>
    </row>
    <row r="48" spans="2:37" ht="27" customHeight="1" x14ac:dyDescent="0.2">
      <c r="B48" s="257" t="s">
        <v>469</v>
      </c>
      <c r="C48" s="214"/>
      <c r="D48" s="219"/>
      <c r="E48" s="221" t="s">
        <v>105</v>
      </c>
      <c r="F48" s="234" t="s">
        <v>579</v>
      </c>
      <c r="G48" s="4"/>
      <c r="H48" s="4"/>
      <c r="I48" s="4" t="s">
        <v>315</v>
      </c>
      <c r="J48" s="163" t="s">
        <v>332</v>
      </c>
      <c r="K48" s="177" t="s">
        <v>54</v>
      </c>
      <c r="L48" s="174"/>
      <c r="M48" s="5"/>
      <c r="N48" s="5"/>
      <c r="O48" s="151"/>
      <c r="P48" s="4"/>
      <c r="Q48" s="169"/>
      <c r="R48" s="4"/>
      <c r="S48" s="146"/>
      <c r="T48" s="4"/>
      <c r="U48" s="4"/>
      <c r="V48" s="189"/>
      <c r="W48" s="229">
        <v>44</v>
      </c>
      <c r="X48" s="229">
        <v>44</v>
      </c>
      <c r="Y48" s="4"/>
      <c r="Z48" s="69"/>
      <c r="AA48" s="69"/>
      <c r="AB48" s="69"/>
      <c r="AC48" s="69"/>
      <c r="AD48" s="69"/>
      <c r="AE48" s="241"/>
      <c r="AG48" s="4"/>
      <c r="AH48" s="146"/>
      <c r="AI48" s="152">
        <v>44</v>
      </c>
      <c r="AJ48" s="146"/>
      <c r="AK48" s="146"/>
    </row>
    <row r="49" spans="2:37" ht="27" customHeight="1" x14ac:dyDescent="0.2">
      <c r="B49" s="257" t="s">
        <v>470</v>
      </c>
      <c r="C49" s="214"/>
      <c r="D49" s="219"/>
      <c r="E49" s="221" t="s">
        <v>106</v>
      </c>
      <c r="F49" s="234" t="s">
        <v>579</v>
      </c>
      <c r="G49" s="4"/>
      <c r="H49" s="4"/>
      <c r="I49" s="4" t="s">
        <v>315</v>
      </c>
      <c r="J49" s="163" t="s">
        <v>332</v>
      </c>
      <c r="K49" s="177" t="s">
        <v>55</v>
      </c>
      <c r="L49" s="174"/>
      <c r="M49" s="5"/>
      <c r="N49" s="5"/>
      <c r="O49" s="151"/>
      <c r="P49" s="4"/>
      <c r="Q49" s="169"/>
      <c r="R49" s="4"/>
      <c r="S49" s="146"/>
      <c r="T49" s="4"/>
      <c r="U49" s="4"/>
      <c r="V49" s="189"/>
      <c r="W49" s="229">
        <v>45</v>
      </c>
      <c r="X49" s="229">
        <v>45</v>
      </c>
      <c r="Y49" s="4"/>
      <c r="Z49" s="69"/>
      <c r="AA49" s="69"/>
      <c r="AB49" s="69"/>
      <c r="AC49" s="69"/>
      <c r="AD49" s="69"/>
      <c r="AE49" s="241"/>
      <c r="AG49" s="4"/>
      <c r="AH49" s="146"/>
      <c r="AI49" s="152">
        <v>45</v>
      </c>
      <c r="AJ49" s="146"/>
      <c r="AK49" s="146"/>
    </row>
    <row r="50" spans="2:37" ht="27" customHeight="1" x14ac:dyDescent="0.2">
      <c r="B50" s="257" t="s">
        <v>471</v>
      </c>
      <c r="C50" s="214"/>
      <c r="D50" s="219"/>
      <c r="E50" s="221" t="s">
        <v>107</v>
      </c>
      <c r="F50" s="234" t="s">
        <v>579</v>
      </c>
      <c r="G50" s="4"/>
      <c r="H50" s="4"/>
      <c r="I50" s="4" t="s">
        <v>315</v>
      </c>
      <c r="J50" s="163" t="s">
        <v>332</v>
      </c>
      <c r="K50" s="177" t="s">
        <v>56</v>
      </c>
      <c r="L50" s="174"/>
      <c r="M50" s="5"/>
      <c r="N50" s="5"/>
      <c r="O50" s="151"/>
      <c r="P50" s="4"/>
      <c r="Q50" s="169"/>
      <c r="R50" s="4"/>
      <c r="S50" s="146"/>
      <c r="T50" s="4"/>
      <c r="U50" s="4"/>
      <c r="V50" s="189"/>
      <c r="W50" s="229">
        <v>46</v>
      </c>
      <c r="X50" s="229">
        <v>46</v>
      </c>
      <c r="Y50" s="4"/>
      <c r="Z50" s="69"/>
      <c r="AA50" s="69"/>
      <c r="AB50" s="69"/>
      <c r="AC50" s="69"/>
      <c r="AD50" s="69"/>
      <c r="AE50" s="241"/>
      <c r="AG50" s="4"/>
      <c r="AH50" s="146"/>
      <c r="AI50" s="152">
        <v>46</v>
      </c>
      <c r="AJ50" s="146"/>
      <c r="AK50" s="146"/>
    </row>
    <row r="51" spans="2:37" ht="27" customHeight="1" x14ac:dyDescent="0.2">
      <c r="B51" s="257" t="s">
        <v>523</v>
      </c>
      <c r="C51" s="214"/>
      <c r="D51" s="219"/>
      <c r="E51" s="221" t="s">
        <v>108</v>
      </c>
      <c r="F51" s="234" t="s">
        <v>579</v>
      </c>
      <c r="G51" s="4"/>
      <c r="H51" s="4"/>
      <c r="I51" s="4" t="s">
        <v>315</v>
      </c>
      <c r="J51" s="163" t="s">
        <v>332</v>
      </c>
      <c r="K51" s="177" t="s">
        <v>57</v>
      </c>
      <c r="L51" s="174"/>
      <c r="M51" s="161"/>
      <c r="N51" s="161"/>
      <c r="O51" s="151"/>
      <c r="P51" s="4"/>
      <c r="Q51" s="169"/>
      <c r="R51" s="4"/>
      <c r="S51" s="146"/>
      <c r="T51" s="4"/>
      <c r="U51" s="4"/>
      <c r="V51" s="189"/>
      <c r="W51" s="229">
        <v>47</v>
      </c>
      <c r="X51" s="229">
        <v>47</v>
      </c>
      <c r="Y51" s="4"/>
      <c r="Z51" s="69"/>
      <c r="AA51" s="69"/>
      <c r="AB51" s="69"/>
      <c r="AC51" s="69"/>
      <c r="AD51" s="69"/>
      <c r="AE51" s="241"/>
      <c r="AG51" s="4"/>
      <c r="AH51" s="146"/>
      <c r="AI51" s="152">
        <v>47</v>
      </c>
      <c r="AJ51" s="146"/>
      <c r="AK51" s="146"/>
    </row>
    <row r="52" spans="2:37" ht="27" customHeight="1" x14ac:dyDescent="0.2">
      <c r="B52" s="257" t="s">
        <v>524</v>
      </c>
      <c r="C52" s="214"/>
      <c r="D52" s="219"/>
      <c r="E52" s="221" t="s">
        <v>109</v>
      </c>
      <c r="F52" s="234" t="s">
        <v>579</v>
      </c>
      <c r="G52" s="4"/>
      <c r="H52" s="4"/>
      <c r="I52" s="4" t="s">
        <v>315</v>
      </c>
      <c r="J52" s="163" t="s">
        <v>332</v>
      </c>
      <c r="K52" s="177" t="s">
        <v>58</v>
      </c>
      <c r="L52" s="174"/>
      <c r="M52" s="5"/>
      <c r="N52" s="5"/>
      <c r="O52" s="151"/>
      <c r="P52" s="4"/>
      <c r="Q52" s="169"/>
      <c r="R52" s="4"/>
      <c r="S52" s="146"/>
      <c r="T52" s="4"/>
      <c r="U52" s="4"/>
      <c r="V52" s="189"/>
      <c r="W52" s="229">
        <v>48</v>
      </c>
      <c r="X52" s="229">
        <v>48</v>
      </c>
      <c r="Y52" s="4"/>
      <c r="Z52" s="69"/>
      <c r="AA52" s="69"/>
      <c r="AB52" s="69"/>
      <c r="AC52" s="69"/>
      <c r="AD52" s="69"/>
      <c r="AE52" s="241"/>
      <c r="AG52" s="4"/>
      <c r="AH52" s="146"/>
      <c r="AI52" s="152">
        <v>48</v>
      </c>
      <c r="AJ52" s="146"/>
      <c r="AK52" s="146"/>
    </row>
    <row r="53" spans="2:37" ht="27" customHeight="1" x14ac:dyDescent="0.2">
      <c r="B53" s="257" t="s">
        <v>525</v>
      </c>
      <c r="C53" s="214"/>
      <c r="D53" s="219"/>
      <c r="E53" s="221" t="s">
        <v>110</v>
      </c>
      <c r="F53" s="234" t="s">
        <v>579</v>
      </c>
      <c r="G53" s="4"/>
      <c r="H53" s="4"/>
      <c r="I53" s="4" t="s">
        <v>315</v>
      </c>
      <c r="J53" s="163" t="s">
        <v>332</v>
      </c>
      <c r="K53" s="177" t="s">
        <v>59</v>
      </c>
      <c r="L53" s="174"/>
      <c r="M53" s="5"/>
      <c r="N53" s="5"/>
      <c r="O53" s="151"/>
      <c r="P53" s="4"/>
      <c r="Q53" s="169"/>
      <c r="R53" s="4"/>
      <c r="S53" s="146"/>
      <c r="T53" s="4"/>
      <c r="U53" s="4"/>
      <c r="V53" s="189"/>
      <c r="W53" s="229">
        <v>49</v>
      </c>
      <c r="X53" s="229">
        <v>49</v>
      </c>
      <c r="Y53" s="4"/>
      <c r="Z53" s="69"/>
      <c r="AA53" s="69"/>
      <c r="AB53" s="69"/>
      <c r="AC53" s="69"/>
      <c r="AD53" s="69"/>
      <c r="AE53" s="241"/>
      <c r="AG53" s="4"/>
      <c r="AH53" s="146"/>
      <c r="AI53" s="152">
        <v>49</v>
      </c>
      <c r="AJ53" s="146"/>
      <c r="AK53" s="146"/>
    </row>
    <row r="54" spans="2:37" ht="27" customHeight="1" thickBot="1" x14ac:dyDescent="0.25">
      <c r="B54" s="257" t="s">
        <v>472</v>
      </c>
      <c r="C54" s="214"/>
      <c r="D54" s="219"/>
      <c r="E54" s="221" t="s">
        <v>111</v>
      </c>
      <c r="F54" s="234" t="s">
        <v>579</v>
      </c>
      <c r="G54" s="4"/>
      <c r="H54" s="4"/>
      <c r="I54" s="4" t="s">
        <v>315</v>
      </c>
      <c r="J54" s="163" t="s">
        <v>332</v>
      </c>
      <c r="K54" s="178" t="s">
        <v>60</v>
      </c>
      <c r="L54" s="174"/>
      <c r="M54" s="5"/>
      <c r="N54" s="5"/>
      <c r="O54" s="151"/>
      <c r="P54" s="4"/>
      <c r="Q54" s="169"/>
      <c r="R54" s="4"/>
      <c r="S54" s="146"/>
      <c r="T54" s="4"/>
      <c r="U54" s="4"/>
      <c r="V54" s="189"/>
      <c r="W54" s="229">
        <v>50</v>
      </c>
      <c r="X54" s="229">
        <v>50</v>
      </c>
      <c r="Y54" s="4"/>
      <c r="Z54" s="69"/>
      <c r="AA54" s="69"/>
      <c r="AB54" s="69"/>
      <c r="AC54" s="69"/>
      <c r="AD54" s="69"/>
      <c r="AE54" s="241"/>
      <c r="AG54" s="4"/>
      <c r="AH54" s="146"/>
      <c r="AI54" s="152">
        <v>50</v>
      </c>
      <c r="AJ54" s="146"/>
      <c r="AK54" s="146"/>
    </row>
    <row r="55" spans="2:37" ht="27" customHeight="1" x14ac:dyDescent="0.2">
      <c r="B55" s="257" t="s">
        <v>473</v>
      </c>
      <c r="C55" s="214"/>
      <c r="D55" s="219"/>
      <c r="E55" s="221" t="s">
        <v>112</v>
      </c>
      <c r="F55" s="234" t="s">
        <v>579</v>
      </c>
      <c r="G55" s="4"/>
      <c r="H55" s="4"/>
      <c r="I55" s="4" t="s">
        <v>315</v>
      </c>
      <c r="J55" s="161"/>
      <c r="K55" s="170"/>
      <c r="L55" s="4"/>
      <c r="M55" s="161"/>
      <c r="N55" s="161"/>
      <c r="O55" s="151"/>
      <c r="P55" s="4"/>
      <c r="Q55" s="169"/>
      <c r="R55" s="4"/>
      <c r="S55" s="146"/>
      <c r="T55" s="4"/>
      <c r="U55" s="4"/>
      <c r="V55" s="189"/>
      <c r="W55" s="229">
        <v>51</v>
      </c>
      <c r="X55" s="229">
        <v>51</v>
      </c>
      <c r="Y55" s="4"/>
      <c r="Z55" s="69"/>
      <c r="AA55" s="69"/>
      <c r="AB55" s="69"/>
      <c r="AC55" s="69"/>
      <c r="AD55" s="69"/>
      <c r="AE55" s="241"/>
      <c r="AG55" s="4"/>
      <c r="AH55" s="146"/>
      <c r="AI55" s="152">
        <v>51</v>
      </c>
      <c r="AJ55" s="146"/>
      <c r="AK55" s="146"/>
    </row>
    <row r="56" spans="2:37" ht="27" customHeight="1" x14ac:dyDescent="0.2">
      <c r="B56" s="257" t="s">
        <v>526</v>
      </c>
      <c r="C56" s="214"/>
      <c r="D56" s="219"/>
      <c r="E56" s="221" t="s">
        <v>113</v>
      </c>
      <c r="F56" s="234" t="s">
        <v>579</v>
      </c>
      <c r="G56" s="4"/>
      <c r="H56" s="4"/>
      <c r="I56" s="4" t="s">
        <v>315</v>
      </c>
      <c r="J56" s="5"/>
      <c r="K56" s="4"/>
      <c r="L56" s="4"/>
      <c r="M56" s="5"/>
      <c r="N56" s="5"/>
      <c r="O56" s="151"/>
      <c r="P56" s="4"/>
      <c r="Q56" s="169"/>
      <c r="R56" s="4"/>
      <c r="S56" s="146"/>
      <c r="T56" s="4"/>
      <c r="U56" s="4"/>
      <c r="V56" s="189"/>
      <c r="W56" s="229">
        <v>52</v>
      </c>
      <c r="X56" s="229">
        <v>52</v>
      </c>
      <c r="Y56" s="4"/>
      <c r="Z56" s="69"/>
      <c r="AA56" s="69"/>
      <c r="AB56" s="69"/>
      <c r="AC56" s="69"/>
      <c r="AD56" s="69"/>
      <c r="AE56" s="241"/>
      <c r="AG56" s="4"/>
      <c r="AH56" s="146"/>
      <c r="AI56" s="152">
        <v>52</v>
      </c>
      <c r="AJ56" s="146"/>
      <c r="AK56" s="146"/>
    </row>
    <row r="57" spans="2:37" ht="27" customHeight="1" x14ac:dyDescent="0.2">
      <c r="B57" s="257" t="s">
        <v>474</v>
      </c>
      <c r="C57" s="214"/>
      <c r="D57" s="219"/>
      <c r="E57" s="221" t="s">
        <v>114</v>
      </c>
      <c r="F57" s="234" t="s">
        <v>579</v>
      </c>
      <c r="G57" s="4"/>
      <c r="H57" s="4"/>
      <c r="I57" s="4" t="s">
        <v>315</v>
      </c>
      <c r="J57" s="161"/>
      <c r="K57" s="4"/>
      <c r="L57" s="4"/>
      <c r="M57" s="161"/>
      <c r="N57" s="161"/>
      <c r="O57" s="151"/>
      <c r="P57" s="4"/>
      <c r="Q57" s="169"/>
      <c r="R57" s="4"/>
      <c r="S57" s="146"/>
      <c r="T57" s="4"/>
      <c r="U57" s="4"/>
      <c r="V57" s="189"/>
      <c r="W57" s="229">
        <v>53</v>
      </c>
      <c r="X57" s="229">
        <v>53</v>
      </c>
      <c r="Y57" s="4"/>
      <c r="Z57" s="69"/>
      <c r="AA57" s="69"/>
      <c r="AB57" s="69"/>
      <c r="AC57" s="69"/>
      <c r="AD57" s="69"/>
      <c r="AE57" s="241"/>
      <c r="AG57" s="4"/>
      <c r="AH57" s="146"/>
      <c r="AI57" s="152">
        <v>53</v>
      </c>
      <c r="AJ57" s="146"/>
      <c r="AK57" s="146"/>
    </row>
    <row r="58" spans="2:37" ht="27" customHeight="1" x14ac:dyDescent="0.2">
      <c r="B58" s="257" t="s">
        <v>527</v>
      </c>
      <c r="C58" s="214"/>
      <c r="D58" s="219"/>
      <c r="E58" s="221" t="s">
        <v>115</v>
      </c>
      <c r="F58" s="234" t="s">
        <v>579</v>
      </c>
      <c r="G58" s="4"/>
      <c r="H58" s="4"/>
      <c r="I58" s="4" t="s">
        <v>315</v>
      </c>
      <c r="J58" s="161"/>
      <c r="K58" s="4"/>
      <c r="L58" s="4"/>
      <c r="M58" s="161"/>
      <c r="N58" s="161"/>
      <c r="O58" s="151"/>
      <c r="P58" s="4"/>
      <c r="Q58" s="169"/>
      <c r="R58" s="4"/>
      <c r="S58" s="146"/>
      <c r="T58" s="4"/>
      <c r="U58" s="4"/>
      <c r="V58" s="189"/>
      <c r="W58" s="229">
        <v>54</v>
      </c>
      <c r="X58" s="229">
        <v>54</v>
      </c>
      <c r="Y58" s="4"/>
      <c r="Z58" s="69"/>
      <c r="AA58" s="69"/>
      <c r="AB58" s="69"/>
      <c r="AC58" s="69"/>
      <c r="AD58" s="69"/>
      <c r="AE58" s="241"/>
      <c r="AG58" s="4"/>
      <c r="AH58" s="146"/>
      <c r="AI58" s="152">
        <v>54</v>
      </c>
      <c r="AJ58" s="146"/>
      <c r="AK58" s="146"/>
    </row>
    <row r="59" spans="2:37" ht="27" customHeight="1" x14ac:dyDescent="0.2">
      <c r="B59" s="257" t="s">
        <v>475</v>
      </c>
      <c r="C59" s="214"/>
      <c r="D59" s="219"/>
      <c r="E59" s="221" t="s">
        <v>116</v>
      </c>
      <c r="F59" s="234" t="s">
        <v>579</v>
      </c>
      <c r="G59" s="4"/>
      <c r="H59" s="4"/>
      <c r="I59" s="4" t="s">
        <v>315</v>
      </c>
      <c r="J59" s="161"/>
      <c r="K59" s="4"/>
      <c r="L59" s="4"/>
      <c r="M59" s="161"/>
      <c r="N59" s="161"/>
      <c r="O59" s="151"/>
      <c r="P59" s="4"/>
      <c r="Q59" s="169"/>
      <c r="R59" s="4"/>
      <c r="S59" s="146"/>
      <c r="T59" s="4"/>
      <c r="U59" s="4"/>
      <c r="V59" s="189"/>
      <c r="W59" s="229">
        <v>55</v>
      </c>
      <c r="X59" s="229">
        <v>55</v>
      </c>
      <c r="Y59" s="4"/>
      <c r="Z59" s="69"/>
      <c r="AA59" s="69"/>
      <c r="AB59" s="69"/>
      <c r="AC59" s="69"/>
      <c r="AD59" s="69"/>
      <c r="AE59" s="241"/>
      <c r="AG59" s="4"/>
      <c r="AH59" s="146"/>
      <c r="AI59" s="152">
        <v>55</v>
      </c>
      <c r="AJ59" s="146"/>
      <c r="AK59" s="146"/>
    </row>
    <row r="60" spans="2:37" ht="27" customHeight="1" x14ac:dyDescent="0.2">
      <c r="B60" s="257" t="s">
        <v>476</v>
      </c>
      <c r="C60" s="214"/>
      <c r="D60" s="219"/>
      <c r="E60" s="221" t="s">
        <v>117</v>
      </c>
      <c r="F60" s="234" t="s">
        <v>579</v>
      </c>
      <c r="G60" s="4"/>
      <c r="H60" s="4"/>
      <c r="I60" s="4" t="s">
        <v>315</v>
      </c>
      <c r="J60" s="5"/>
      <c r="K60" s="4"/>
      <c r="L60" s="4"/>
      <c r="M60" s="5"/>
      <c r="N60" s="5"/>
      <c r="O60" s="151"/>
      <c r="P60" s="4"/>
      <c r="Q60" s="169"/>
      <c r="R60" s="4"/>
      <c r="S60" s="146"/>
      <c r="T60" s="4"/>
      <c r="U60" s="4"/>
      <c r="V60" s="189"/>
      <c r="W60" s="229">
        <v>56</v>
      </c>
      <c r="X60" s="229">
        <v>56</v>
      </c>
      <c r="Y60" s="4"/>
      <c r="Z60" s="69"/>
      <c r="AA60" s="69"/>
      <c r="AB60" s="69"/>
      <c r="AC60" s="69"/>
      <c r="AD60" s="69"/>
      <c r="AE60" s="241"/>
      <c r="AG60" s="4"/>
      <c r="AH60" s="146"/>
      <c r="AI60" s="152">
        <v>56</v>
      </c>
      <c r="AJ60" s="146"/>
      <c r="AK60" s="146"/>
    </row>
    <row r="61" spans="2:37" ht="27" customHeight="1" x14ac:dyDescent="0.2">
      <c r="B61" s="257" t="s">
        <v>477</v>
      </c>
      <c r="C61" s="214"/>
      <c r="D61" s="219"/>
      <c r="E61" s="221" t="s">
        <v>118</v>
      </c>
      <c r="F61" s="234" t="s">
        <v>579</v>
      </c>
      <c r="G61" s="4"/>
      <c r="H61" s="4"/>
      <c r="I61" s="4" t="s">
        <v>315</v>
      </c>
      <c r="J61" s="5"/>
      <c r="K61" s="4"/>
      <c r="L61" s="4"/>
      <c r="M61" s="5"/>
      <c r="N61" s="5"/>
      <c r="O61" s="151"/>
      <c r="P61" s="4"/>
      <c r="Q61" s="169"/>
      <c r="R61" s="4"/>
      <c r="S61" s="146"/>
      <c r="T61" s="4"/>
      <c r="U61" s="4"/>
      <c r="V61" s="189"/>
      <c r="W61" s="229">
        <v>57</v>
      </c>
      <c r="X61" s="229">
        <v>57</v>
      </c>
      <c r="Y61" s="4"/>
      <c r="Z61" s="69"/>
      <c r="AA61" s="69"/>
      <c r="AB61" s="69"/>
      <c r="AC61" s="69"/>
      <c r="AD61" s="69"/>
      <c r="AE61" s="241"/>
      <c r="AG61" s="4"/>
      <c r="AH61" s="146"/>
      <c r="AI61" s="152">
        <v>57</v>
      </c>
      <c r="AJ61" s="146"/>
      <c r="AK61" s="146"/>
    </row>
    <row r="62" spans="2:37" ht="27" customHeight="1" x14ac:dyDescent="0.2">
      <c r="B62" s="257" t="s">
        <v>478</v>
      </c>
      <c r="C62" s="214"/>
      <c r="D62" s="219"/>
      <c r="E62" s="221" t="s">
        <v>119</v>
      </c>
      <c r="F62" s="234" t="s">
        <v>579</v>
      </c>
      <c r="G62" s="4"/>
      <c r="H62" s="4"/>
      <c r="I62" s="4" t="s">
        <v>315</v>
      </c>
      <c r="J62" s="5"/>
      <c r="K62" s="4"/>
      <c r="L62" s="4"/>
      <c r="M62" s="5"/>
      <c r="N62" s="5"/>
      <c r="O62" s="151"/>
      <c r="P62" s="4"/>
      <c r="Q62" s="169"/>
      <c r="R62" s="4"/>
      <c r="S62" s="146"/>
      <c r="T62" s="4"/>
      <c r="U62" s="4"/>
      <c r="V62" s="189"/>
      <c r="W62" s="229">
        <v>58</v>
      </c>
      <c r="X62" s="229">
        <v>58</v>
      </c>
      <c r="Y62" s="4"/>
      <c r="Z62" s="69"/>
      <c r="AA62" s="69"/>
      <c r="AB62" s="69"/>
      <c r="AC62" s="69"/>
      <c r="AD62" s="69"/>
      <c r="AE62" s="241"/>
      <c r="AG62" s="4"/>
      <c r="AH62" s="146"/>
      <c r="AI62" s="152">
        <v>58</v>
      </c>
      <c r="AJ62" s="146"/>
      <c r="AK62" s="146"/>
    </row>
    <row r="63" spans="2:37" ht="27" customHeight="1" x14ac:dyDescent="0.2">
      <c r="B63" s="257" t="s">
        <v>479</v>
      </c>
      <c r="C63" s="214"/>
      <c r="D63" s="219"/>
      <c r="E63" s="221" t="s">
        <v>120</v>
      </c>
      <c r="F63" s="234" t="s">
        <v>579</v>
      </c>
      <c r="G63" s="4"/>
      <c r="H63" s="4"/>
      <c r="I63" s="4" t="s">
        <v>315</v>
      </c>
      <c r="J63" s="5"/>
      <c r="K63" s="4"/>
      <c r="L63" s="4"/>
      <c r="M63" s="5"/>
      <c r="N63" s="5"/>
      <c r="O63" s="151"/>
      <c r="P63" s="4"/>
      <c r="Q63" s="169"/>
      <c r="R63" s="4"/>
      <c r="S63" s="146"/>
      <c r="T63" s="4"/>
      <c r="U63" s="4"/>
      <c r="V63" s="189"/>
      <c r="W63" s="229">
        <v>59</v>
      </c>
      <c r="X63" s="229">
        <v>59</v>
      </c>
      <c r="Y63" s="4"/>
      <c r="Z63" s="69"/>
      <c r="AA63" s="69"/>
      <c r="AB63" s="69"/>
      <c r="AC63" s="69"/>
      <c r="AD63" s="69"/>
      <c r="AE63" s="241"/>
      <c r="AG63" s="4"/>
      <c r="AH63" s="146"/>
      <c r="AI63" s="152">
        <v>59</v>
      </c>
      <c r="AJ63" s="146"/>
      <c r="AK63" s="146"/>
    </row>
    <row r="64" spans="2:37" ht="27" customHeight="1" x14ac:dyDescent="0.2">
      <c r="B64" s="257" t="s">
        <v>480</v>
      </c>
      <c r="C64" s="214"/>
      <c r="D64" s="219"/>
      <c r="E64" s="221" t="s">
        <v>121</v>
      </c>
      <c r="F64" s="234" t="s">
        <v>579</v>
      </c>
      <c r="G64" s="4"/>
      <c r="H64" s="4"/>
      <c r="I64" s="4" t="s">
        <v>315</v>
      </c>
      <c r="J64" s="5"/>
      <c r="K64" s="4"/>
      <c r="L64" s="4"/>
      <c r="M64" s="5"/>
      <c r="N64" s="5"/>
      <c r="O64" s="151"/>
      <c r="P64" s="4"/>
      <c r="Q64" s="169"/>
      <c r="R64" s="4"/>
      <c r="S64" s="146"/>
      <c r="T64" s="4"/>
      <c r="U64" s="4"/>
      <c r="V64" s="189"/>
      <c r="W64" s="229">
        <v>60</v>
      </c>
      <c r="X64" s="229">
        <v>60</v>
      </c>
      <c r="Y64" s="4"/>
      <c r="Z64" s="69"/>
      <c r="AA64" s="69"/>
      <c r="AB64" s="69"/>
      <c r="AC64" s="69"/>
      <c r="AD64" s="69"/>
      <c r="AE64" s="241"/>
      <c r="AG64" s="4"/>
      <c r="AH64" s="146"/>
      <c r="AI64" s="152">
        <v>60</v>
      </c>
      <c r="AJ64" s="146"/>
      <c r="AK64" s="146"/>
    </row>
    <row r="65" spans="2:37" ht="27" customHeight="1" x14ac:dyDescent="0.2">
      <c r="B65" s="257" t="s">
        <v>481</v>
      </c>
      <c r="C65" s="214"/>
      <c r="D65" s="219"/>
      <c r="E65" s="221" t="s">
        <v>122</v>
      </c>
      <c r="F65" s="234" t="s">
        <v>579</v>
      </c>
      <c r="G65" s="4"/>
      <c r="H65" s="4"/>
      <c r="I65" s="4" t="s">
        <v>315</v>
      </c>
      <c r="J65" s="161"/>
      <c r="K65" s="4"/>
      <c r="L65" s="4"/>
      <c r="M65" s="161"/>
      <c r="N65" s="161"/>
      <c r="O65" s="151"/>
      <c r="P65" s="4"/>
      <c r="Q65" s="169"/>
      <c r="R65" s="4"/>
      <c r="S65" s="146"/>
      <c r="T65" s="4"/>
      <c r="U65" s="4"/>
      <c r="V65" s="189"/>
      <c r="W65" s="229">
        <v>61</v>
      </c>
      <c r="X65" s="229">
        <v>61</v>
      </c>
      <c r="Y65" s="4"/>
      <c r="Z65" s="69"/>
      <c r="AA65" s="69"/>
      <c r="AB65" s="69"/>
      <c r="AC65" s="69"/>
      <c r="AD65" s="69"/>
      <c r="AE65" s="241"/>
      <c r="AG65" s="4"/>
      <c r="AH65" s="146"/>
      <c r="AI65" s="152">
        <v>61</v>
      </c>
      <c r="AJ65" s="146"/>
      <c r="AK65" s="146"/>
    </row>
    <row r="66" spans="2:37" ht="27" customHeight="1" x14ac:dyDescent="0.2">
      <c r="B66" s="257" t="s">
        <v>482</v>
      </c>
      <c r="C66" s="214"/>
      <c r="D66" s="219"/>
      <c r="E66" s="221" t="s">
        <v>123</v>
      </c>
      <c r="F66" s="234" t="s">
        <v>579</v>
      </c>
      <c r="G66" s="4"/>
      <c r="H66" s="4"/>
      <c r="I66" s="4" t="s">
        <v>315</v>
      </c>
      <c r="J66" s="5"/>
      <c r="K66" s="4"/>
      <c r="L66" s="4"/>
      <c r="M66" s="5"/>
      <c r="N66" s="5"/>
      <c r="O66" s="151"/>
      <c r="P66" s="4"/>
      <c r="Q66" s="169"/>
      <c r="R66" s="4"/>
      <c r="S66" s="146"/>
      <c r="T66" s="4"/>
      <c r="U66" s="4"/>
      <c r="V66" s="189"/>
      <c r="W66" s="229">
        <v>62</v>
      </c>
      <c r="X66" s="229">
        <v>62</v>
      </c>
      <c r="Y66" s="4"/>
      <c r="Z66" s="69"/>
      <c r="AA66" s="69"/>
      <c r="AB66" s="69"/>
      <c r="AC66" s="69"/>
      <c r="AD66" s="69"/>
      <c r="AE66" s="241"/>
      <c r="AG66" s="4"/>
      <c r="AH66" s="146"/>
      <c r="AI66" s="152">
        <v>62</v>
      </c>
      <c r="AJ66" s="146"/>
      <c r="AK66" s="146"/>
    </row>
    <row r="67" spans="2:37" ht="27" customHeight="1" x14ac:dyDescent="0.2">
      <c r="B67" s="257" t="s">
        <v>518</v>
      </c>
      <c r="C67" s="214"/>
      <c r="D67" s="219"/>
      <c r="E67" s="221" t="s">
        <v>124</v>
      </c>
      <c r="F67" s="234" t="s">
        <v>579</v>
      </c>
      <c r="G67" s="4"/>
      <c r="H67" s="4"/>
      <c r="I67" s="4" t="s">
        <v>315</v>
      </c>
      <c r="J67" s="5"/>
      <c r="K67" s="4"/>
      <c r="L67" s="4"/>
      <c r="M67" s="5"/>
      <c r="N67" s="5"/>
      <c r="O67" s="151"/>
      <c r="P67" s="4"/>
      <c r="Q67" s="169"/>
      <c r="R67" s="4"/>
      <c r="S67" s="146"/>
      <c r="T67" s="4"/>
      <c r="U67" s="4"/>
      <c r="V67" s="189"/>
      <c r="W67" s="229">
        <v>63</v>
      </c>
      <c r="X67" s="229">
        <v>63</v>
      </c>
      <c r="Y67" s="4"/>
      <c r="Z67" s="69"/>
      <c r="AA67" s="69"/>
      <c r="AB67" s="69"/>
      <c r="AC67" s="69"/>
      <c r="AD67" s="69"/>
      <c r="AE67" s="241"/>
      <c r="AG67" s="4"/>
      <c r="AH67" s="146"/>
      <c r="AI67" s="152">
        <v>63</v>
      </c>
      <c r="AJ67" s="146"/>
      <c r="AK67" s="146"/>
    </row>
    <row r="68" spans="2:37" ht="27" customHeight="1" x14ac:dyDescent="0.2">
      <c r="B68" s="257" t="s">
        <v>483</v>
      </c>
      <c r="C68" s="214"/>
      <c r="D68" s="219"/>
      <c r="E68" s="257" t="s">
        <v>408</v>
      </c>
      <c r="F68" s="234" t="s">
        <v>579</v>
      </c>
      <c r="G68" s="4"/>
      <c r="H68" s="4"/>
      <c r="I68" s="4" t="s">
        <v>315</v>
      </c>
      <c r="J68" s="5"/>
      <c r="K68" s="4"/>
      <c r="L68" s="4"/>
      <c r="M68" s="5"/>
      <c r="N68" s="5"/>
      <c r="O68" s="153"/>
      <c r="P68" s="4"/>
      <c r="Q68" s="169"/>
      <c r="R68" s="4"/>
      <c r="S68" s="146"/>
      <c r="T68" s="4"/>
      <c r="U68" s="4"/>
      <c r="V68" s="189"/>
      <c r="W68" s="229">
        <v>64</v>
      </c>
      <c r="X68" s="229">
        <v>64</v>
      </c>
      <c r="Y68" s="4"/>
      <c r="Z68" s="69"/>
      <c r="AA68" s="69"/>
      <c r="AB68" s="69"/>
      <c r="AC68" s="69"/>
      <c r="AD68" s="69"/>
      <c r="AE68" s="241"/>
      <c r="AG68" s="4"/>
      <c r="AH68" s="146"/>
      <c r="AI68" s="152">
        <v>64</v>
      </c>
      <c r="AJ68" s="146"/>
      <c r="AK68" s="146"/>
    </row>
    <row r="69" spans="2:37" ht="27" customHeight="1" thickBot="1" x14ac:dyDescent="0.25">
      <c r="B69" s="258" t="s">
        <v>588</v>
      </c>
      <c r="C69" s="169"/>
      <c r="D69" s="219"/>
      <c r="E69" s="221" t="s">
        <v>125</v>
      </c>
      <c r="F69" s="234" t="s">
        <v>579</v>
      </c>
      <c r="G69" s="4"/>
      <c r="H69" s="4"/>
      <c r="I69" s="4" t="s">
        <v>315</v>
      </c>
      <c r="J69" s="161"/>
      <c r="K69" s="4"/>
      <c r="L69" s="4"/>
      <c r="M69" s="161"/>
      <c r="N69" s="161"/>
      <c r="O69" s="151"/>
      <c r="P69" s="4"/>
      <c r="Q69" s="169"/>
      <c r="R69" s="4"/>
      <c r="S69" s="4"/>
      <c r="T69" s="4"/>
      <c r="U69" s="4"/>
      <c r="V69" s="11"/>
      <c r="W69" s="229">
        <v>65</v>
      </c>
      <c r="X69" s="229">
        <v>65</v>
      </c>
      <c r="Y69" s="4"/>
      <c r="Z69" s="69"/>
      <c r="AA69" s="69"/>
      <c r="AB69" s="69"/>
      <c r="AC69" s="69"/>
      <c r="AD69" s="69"/>
      <c r="AE69" s="144"/>
      <c r="AG69" s="4"/>
      <c r="AH69" s="4"/>
      <c r="AI69" s="152">
        <v>65</v>
      </c>
      <c r="AJ69" s="4"/>
      <c r="AK69" s="4"/>
    </row>
    <row r="70" spans="2:37" ht="27" customHeight="1" x14ac:dyDescent="0.2">
      <c r="B70" s="170"/>
      <c r="C70" s="214"/>
      <c r="D70" s="219"/>
      <c r="E70" s="221" t="s">
        <v>126</v>
      </c>
      <c r="F70" s="234" t="s">
        <v>579</v>
      </c>
      <c r="G70" s="4"/>
      <c r="H70" s="4"/>
      <c r="I70" s="4" t="s">
        <v>315</v>
      </c>
      <c r="J70" s="5"/>
      <c r="K70" s="4"/>
      <c r="L70" s="4"/>
      <c r="M70" s="5"/>
      <c r="N70" s="5"/>
      <c r="O70" s="151"/>
      <c r="P70" s="4"/>
      <c r="Q70" s="169"/>
      <c r="R70" s="4"/>
      <c r="S70" s="146"/>
      <c r="T70" s="4"/>
      <c r="U70" s="4"/>
      <c r="V70" s="11"/>
      <c r="W70" s="229">
        <v>66</v>
      </c>
      <c r="X70" s="229">
        <v>66</v>
      </c>
      <c r="Y70" s="4"/>
      <c r="Z70" s="69"/>
      <c r="AA70" s="69"/>
      <c r="AB70" s="69"/>
      <c r="AC70" s="69"/>
      <c r="AD70" s="69"/>
      <c r="AE70" s="241"/>
      <c r="AG70" s="4"/>
      <c r="AH70" s="146"/>
      <c r="AI70" s="152">
        <v>66</v>
      </c>
      <c r="AJ70" s="146"/>
      <c r="AK70" s="146"/>
    </row>
    <row r="71" spans="2:37" ht="27" customHeight="1" x14ac:dyDescent="0.2">
      <c r="B71" s="4"/>
      <c r="C71" s="146"/>
      <c r="D71" s="219"/>
      <c r="E71" s="221" t="s">
        <v>127</v>
      </c>
      <c r="F71" s="234" t="s">
        <v>579</v>
      </c>
      <c r="G71" s="4"/>
      <c r="H71" s="4"/>
      <c r="I71" s="4" t="s">
        <v>315</v>
      </c>
      <c r="J71" s="5"/>
      <c r="K71" s="4"/>
      <c r="L71" s="4"/>
      <c r="M71" s="5"/>
      <c r="N71" s="5"/>
      <c r="O71" s="151"/>
      <c r="P71" s="4"/>
      <c r="Q71" s="169"/>
      <c r="R71" s="4"/>
      <c r="S71" s="146"/>
      <c r="T71" s="4"/>
      <c r="U71" s="4"/>
      <c r="V71" s="11"/>
      <c r="W71" s="229">
        <v>67</v>
      </c>
      <c r="X71" s="229">
        <v>67</v>
      </c>
      <c r="Y71" s="4"/>
      <c r="Z71" s="69"/>
      <c r="AA71" s="69"/>
      <c r="AB71" s="69"/>
      <c r="AC71" s="69"/>
      <c r="AD71" s="69"/>
      <c r="AE71" s="241"/>
      <c r="AG71" s="4"/>
      <c r="AH71" s="146"/>
      <c r="AI71" s="152">
        <v>67</v>
      </c>
      <c r="AJ71" s="146"/>
      <c r="AK71" s="146"/>
    </row>
    <row r="72" spans="2:37" ht="27" customHeight="1" x14ac:dyDescent="0.2">
      <c r="B72" s="4"/>
      <c r="C72" s="146"/>
      <c r="D72" s="219"/>
      <c r="E72" s="221" t="s">
        <v>128</v>
      </c>
      <c r="F72" s="234" t="s">
        <v>579</v>
      </c>
      <c r="G72" s="4"/>
      <c r="H72" s="4"/>
      <c r="I72" s="4" t="s">
        <v>315</v>
      </c>
      <c r="J72" s="5"/>
      <c r="K72" s="4"/>
      <c r="L72" s="4"/>
      <c r="M72" s="5"/>
      <c r="N72" s="5"/>
      <c r="O72" s="151"/>
      <c r="P72" s="4"/>
      <c r="Q72" s="169"/>
      <c r="R72" s="4"/>
      <c r="S72" s="146"/>
      <c r="T72" s="4"/>
      <c r="U72" s="4"/>
      <c r="V72" s="11"/>
      <c r="W72" s="229">
        <v>68</v>
      </c>
      <c r="X72" s="229">
        <v>68</v>
      </c>
      <c r="Y72" s="4"/>
      <c r="Z72" s="69"/>
      <c r="AA72" s="69"/>
      <c r="AB72" s="69"/>
      <c r="AC72" s="69"/>
      <c r="AD72" s="69"/>
      <c r="AE72" s="241"/>
      <c r="AG72" s="4"/>
      <c r="AH72" s="146"/>
      <c r="AI72" s="152">
        <v>68</v>
      </c>
      <c r="AJ72" s="146"/>
      <c r="AK72" s="146"/>
    </row>
    <row r="73" spans="2:37" ht="27" customHeight="1" x14ac:dyDescent="0.2">
      <c r="B73" s="4"/>
      <c r="C73" s="146"/>
      <c r="D73" s="219"/>
      <c r="E73" s="221" t="s">
        <v>129</v>
      </c>
      <c r="F73" s="234" t="s">
        <v>579</v>
      </c>
      <c r="G73" s="4"/>
      <c r="H73" s="4"/>
      <c r="I73" s="4" t="s">
        <v>315</v>
      </c>
      <c r="J73" s="5"/>
      <c r="K73" s="4"/>
      <c r="L73" s="4"/>
      <c r="M73" s="5"/>
      <c r="N73" s="5"/>
      <c r="O73" s="151"/>
      <c r="P73" s="4"/>
      <c r="Q73" s="169"/>
      <c r="R73" s="4"/>
      <c r="S73" s="146"/>
      <c r="T73" s="4"/>
      <c r="U73" s="4"/>
      <c r="V73" s="11"/>
      <c r="W73" s="229">
        <v>69</v>
      </c>
      <c r="X73" s="229">
        <v>69</v>
      </c>
      <c r="Y73" s="4"/>
      <c r="Z73" s="69"/>
      <c r="AA73" s="69"/>
      <c r="AB73" s="69"/>
      <c r="AC73" s="69"/>
      <c r="AD73" s="69"/>
      <c r="AE73" s="241"/>
      <c r="AG73" s="4"/>
      <c r="AH73" s="146"/>
      <c r="AI73" s="152">
        <v>69</v>
      </c>
      <c r="AJ73" s="146"/>
      <c r="AK73" s="146"/>
    </row>
    <row r="74" spans="2:37" ht="27" customHeight="1" x14ac:dyDescent="0.2">
      <c r="B74" s="4"/>
      <c r="C74" s="146"/>
      <c r="D74" s="219"/>
      <c r="E74" s="221" t="s">
        <v>130</v>
      </c>
      <c r="F74" s="234" t="s">
        <v>579</v>
      </c>
      <c r="G74" s="4"/>
      <c r="H74" s="4"/>
      <c r="I74" s="4" t="s">
        <v>315</v>
      </c>
      <c r="J74" s="4"/>
      <c r="K74" s="4"/>
      <c r="L74" s="4"/>
      <c r="M74" s="4"/>
      <c r="N74" s="4"/>
      <c r="O74" s="151"/>
      <c r="P74" s="4"/>
      <c r="Q74" s="169"/>
      <c r="R74" s="4"/>
      <c r="S74" s="146"/>
      <c r="T74" s="4"/>
      <c r="U74" s="4"/>
      <c r="V74" s="11"/>
      <c r="W74" s="229">
        <v>70</v>
      </c>
      <c r="X74" s="229">
        <v>70</v>
      </c>
      <c r="Y74" s="4"/>
      <c r="Z74" s="69"/>
      <c r="AA74" s="69"/>
      <c r="AB74" s="69"/>
      <c r="AC74" s="69"/>
      <c r="AD74" s="69"/>
      <c r="AE74" s="241"/>
      <c r="AG74" s="4"/>
      <c r="AH74" s="146"/>
      <c r="AI74" s="152">
        <v>70</v>
      </c>
      <c r="AJ74" s="146"/>
      <c r="AK74" s="146"/>
    </row>
    <row r="75" spans="2:37" ht="27" customHeight="1" x14ac:dyDescent="0.2">
      <c r="B75" s="4"/>
      <c r="C75" s="146"/>
      <c r="D75" s="219"/>
      <c r="E75" s="221" t="s">
        <v>131</v>
      </c>
      <c r="F75" s="234" t="s">
        <v>579</v>
      </c>
      <c r="G75" s="4"/>
      <c r="H75" s="4"/>
      <c r="I75" s="4" t="s">
        <v>315</v>
      </c>
      <c r="J75" s="4"/>
      <c r="K75" s="4"/>
      <c r="L75" s="4"/>
      <c r="M75" s="4"/>
      <c r="N75" s="4"/>
      <c r="O75" s="151"/>
      <c r="P75" s="4"/>
      <c r="Q75" s="169"/>
      <c r="R75" s="4"/>
      <c r="S75" s="146"/>
      <c r="T75" s="4"/>
      <c r="U75" s="4"/>
      <c r="V75" s="11"/>
      <c r="W75" s="229">
        <v>71</v>
      </c>
      <c r="X75" s="229">
        <v>71</v>
      </c>
      <c r="Y75" s="4"/>
      <c r="Z75" s="69"/>
      <c r="AA75" s="69"/>
      <c r="AB75" s="69"/>
      <c r="AC75" s="69"/>
      <c r="AD75" s="69"/>
      <c r="AE75" s="241"/>
      <c r="AG75" s="4"/>
      <c r="AH75" s="146"/>
      <c r="AI75" s="152">
        <v>71</v>
      </c>
      <c r="AJ75" s="146"/>
      <c r="AK75" s="146"/>
    </row>
    <row r="76" spans="2:37" ht="27" customHeight="1" x14ac:dyDescent="0.2">
      <c r="B76" s="4"/>
      <c r="C76" s="146"/>
      <c r="D76" s="219"/>
      <c r="E76" s="221" t="s">
        <v>132</v>
      </c>
      <c r="F76" s="234" t="s">
        <v>579</v>
      </c>
      <c r="G76" s="4"/>
      <c r="H76" s="4"/>
      <c r="I76" s="4" t="s">
        <v>315</v>
      </c>
      <c r="J76" s="4"/>
      <c r="K76" s="4"/>
      <c r="L76" s="4"/>
      <c r="M76" s="4"/>
      <c r="N76" s="4"/>
      <c r="O76" s="151"/>
      <c r="P76" s="4"/>
      <c r="Q76" s="169"/>
      <c r="R76" s="4"/>
      <c r="S76" s="146"/>
      <c r="T76" s="4"/>
      <c r="U76" s="4"/>
      <c r="V76" s="11"/>
      <c r="W76" s="229">
        <v>72</v>
      </c>
      <c r="X76" s="229">
        <v>72</v>
      </c>
      <c r="Y76" s="4"/>
      <c r="Z76" s="69"/>
      <c r="AA76" s="69"/>
      <c r="AB76" s="69"/>
      <c r="AC76" s="69"/>
      <c r="AD76" s="69"/>
      <c r="AE76" s="241"/>
      <c r="AG76" s="4"/>
      <c r="AH76" s="146"/>
      <c r="AI76" s="152">
        <v>72</v>
      </c>
      <c r="AJ76" s="146"/>
      <c r="AK76" s="146"/>
    </row>
    <row r="77" spans="2:37" ht="27" customHeight="1" x14ac:dyDescent="0.2">
      <c r="B77" s="4"/>
      <c r="C77" s="146"/>
      <c r="D77" s="219"/>
      <c r="E77" s="221" t="s">
        <v>133</v>
      </c>
      <c r="F77" s="234" t="s">
        <v>579</v>
      </c>
      <c r="G77" s="4"/>
      <c r="H77" s="4"/>
      <c r="I77" s="4" t="s">
        <v>315</v>
      </c>
      <c r="J77" s="4"/>
      <c r="K77" s="4"/>
      <c r="L77" s="4"/>
      <c r="M77" s="4"/>
      <c r="N77" s="4"/>
      <c r="O77" s="151"/>
      <c r="P77" s="4"/>
      <c r="Q77" s="169"/>
      <c r="R77" s="4"/>
      <c r="S77" s="146"/>
      <c r="T77" s="4"/>
      <c r="U77" s="4"/>
      <c r="V77" s="11"/>
      <c r="W77" s="229">
        <v>73</v>
      </c>
      <c r="X77" s="229">
        <v>73</v>
      </c>
      <c r="Y77" s="4"/>
      <c r="Z77" s="69"/>
      <c r="AA77" s="69"/>
      <c r="AB77" s="69"/>
      <c r="AC77" s="69"/>
      <c r="AD77" s="69"/>
      <c r="AE77" s="241"/>
      <c r="AG77" s="4"/>
      <c r="AH77" s="146"/>
      <c r="AI77" s="152">
        <v>73</v>
      </c>
      <c r="AJ77" s="146"/>
      <c r="AK77" s="146"/>
    </row>
    <row r="78" spans="2:37" ht="27" customHeight="1" x14ac:dyDescent="0.2">
      <c r="B78" s="4"/>
      <c r="C78" s="146"/>
      <c r="D78" s="219"/>
      <c r="E78" s="221" t="s">
        <v>134</v>
      </c>
      <c r="F78" s="234" t="s">
        <v>579</v>
      </c>
      <c r="G78" s="4"/>
      <c r="H78" s="4"/>
      <c r="I78" s="4" t="s">
        <v>315</v>
      </c>
      <c r="J78" s="4"/>
      <c r="K78" s="4"/>
      <c r="L78" s="4"/>
      <c r="M78" s="4"/>
      <c r="N78" s="4"/>
      <c r="O78" s="151"/>
      <c r="P78" s="4"/>
      <c r="Q78" s="169"/>
      <c r="R78" s="4"/>
      <c r="S78" s="146"/>
      <c r="T78" s="4"/>
      <c r="U78" s="4"/>
      <c r="V78" s="11"/>
      <c r="W78" s="229">
        <v>74</v>
      </c>
      <c r="X78" s="229">
        <v>74</v>
      </c>
      <c r="Y78" s="4"/>
      <c r="Z78" s="69"/>
      <c r="AA78" s="69"/>
      <c r="AB78" s="69"/>
      <c r="AC78" s="69"/>
      <c r="AD78" s="69"/>
      <c r="AE78" s="241"/>
      <c r="AG78" s="4"/>
      <c r="AH78" s="146"/>
      <c r="AI78" s="152">
        <v>74</v>
      </c>
      <c r="AJ78" s="146"/>
      <c r="AK78" s="146"/>
    </row>
    <row r="79" spans="2:37" ht="27" customHeight="1" x14ac:dyDescent="0.2">
      <c r="B79" s="4"/>
      <c r="C79" s="146"/>
      <c r="D79" s="219"/>
      <c r="E79" s="221" t="s">
        <v>135</v>
      </c>
      <c r="F79" s="234" t="s">
        <v>579</v>
      </c>
      <c r="G79" s="4"/>
      <c r="H79" s="4"/>
      <c r="I79" s="4" t="s">
        <v>315</v>
      </c>
      <c r="J79" s="4"/>
      <c r="K79" s="4"/>
      <c r="L79" s="4"/>
      <c r="M79" s="4"/>
      <c r="N79" s="4"/>
      <c r="O79" s="151"/>
      <c r="P79" s="4"/>
      <c r="Q79" s="169"/>
      <c r="R79" s="4"/>
      <c r="S79" s="146"/>
      <c r="T79" s="4"/>
      <c r="U79" s="4"/>
      <c r="V79" s="11"/>
      <c r="W79" s="229">
        <v>75</v>
      </c>
      <c r="X79" s="229">
        <v>75</v>
      </c>
      <c r="Y79" s="4"/>
      <c r="Z79" s="69"/>
      <c r="AA79" s="69"/>
      <c r="AB79" s="69"/>
      <c r="AC79" s="69"/>
      <c r="AD79" s="69"/>
      <c r="AE79" s="241"/>
      <c r="AG79" s="4"/>
      <c r="AH79" s="146"/>
      <c r="AI79" s="152">
        <v>75</v>
      </c>
      <c r="AJ79" s="146"/>
      <c r="AK79" s="146"/>
    </row>
    <row r="80" spans="2:37" ht="27" customHeight="1" x14ac:dyDescent="0.2">
      <c r="B80" s="4"/>
      <c r="C80" s="146"/>
      <c r="D80" s="219"/>
      <c r="E80" s="221" t="s">
        <v>136</v>
      </c>
      <c r="F80" s="234" t="s">
        <v>579</v>
      </c>
      <c r="G80" s="4"/>
      <c r="H80" s="4"/>
      <c r="I80" s="4" t="s">
        <v>315</v>
      </c>
      <c r="J80" s="4"/>
      <c r="K80" s="4"/>
      <c r="L80" s="4"/>
      <c r="M80" s="4"/>
      <c r="N80" s="4"/>
      <c r="O80" s="151"/>
      <c r="P80" s="4"/>
      <c r="Q80" s="169"/>
      <c r="R80" s="4"/>
      <c r="S80" s="146"/>
      <c r="T80" s="4"/>
      <c r="U80" s="4"/>
      <c r="V80" s="11"/>
      <c r="W80" s="229">
        <v>76</v>
      </c>
      <c r="X80" s="229">
        <v>76</v>
      </c>
      <c r="Y80" s="4"/>
      <c r="Z80" s="69"/>
      <c r="AA80" s="69"/>
      <c r="AB80" s="69"/>
      <c r="AC80" s="69"/>
      <c r="AD80" s="69"/>
      <c r="AE80" s="241"/>
      <c r="AG80" s="4"/>
      <c r="AH80" s="146"/>
      <c r="AI80" s="152">
        <v>76</v>
      </c>
      <c r="AJ80" s="146"/>
      <c r="AK80" s="146"/>
    </row>
    <row r="81" spans="2:37" ht="27" customHeight="1" x14ac:dyDescent="0.2">
      <c r="B81" s="4"/>
      <c r="C81" s="146"/>
      <c r="D81" s="219"/>
      <c r="E81" s="221" t="s">
        <v>137</v>
      </c>
      <c r="F81" s="234" t="s">
        <v>579</v>
      </c>
      <c r="G81" s="4"/>
      <c r="H81" s="4"/>
      <c r="I81" s="4" t="s">
        <v>315</v>
      </c>
      <c r="J81" s="4"/>
      <c r="K81" s="4"/>
      <c r="L81" s="4"/>
      <c r="M81" s="4"/>
      <c r="N81" s="4"/>
      <c r="O81" s="151"/>
      <c r="P81" s="4"/>
      <c r="Q81" s="169"/>
      <c r="R81" s="4"/>
      <c r="S81" s="146"/>
      <c r="T81" s="4"/>
      <c r="U81" s="4"/>
      <c r="V81" s="11"/>
      <c r="W81" s="229">
        <v>77</v>
      </c>
      <c r="X81" s="229">
        <v>77</v>
      </c>
      <c r="Y81" s="4"/>
      <c r="Z81" s="69"/>
      <c r="AA81" s="69"/>
      <c r="AB81" s="69"/>
      <c r="AC81" s="69"/>
      <c r="AD81" s="69"/>
      <c r="AE81" s="241"/>
      <c r="AG81" s="4"/>
      <c r="AH81" s="146"/>
      <c r="AI81" s="152">
        <v>77</v>
      </c>
      <c r="AJ81" s="146"/>
      <c r="AK81" s="146"/>
    </row>
    <row r="82" spans="2:37" ht="27" customHeight="1" x14ac:dyDescent="0.2">
      <c r="B82" s="4"/>
      <c r="C82" s="146"/>
      <c r="D82" s="219"/>
      <c r="E82" s="221" t="s">
        <v>138</v>
      </c>
      <c r="F82" s="234" t="s">
        <v>579</v>
      </c>
      <c r="G82" s="4"/>
      <c r="H82" s="4"/>
      <c r="I82" s="4" t="s">
        <v>315</v>
      </c>
      <c r="J82" s="4"/>
      <c r="K82" s="4"/>
      <c r="L82" s="4"/>
      <c r="M82" s="4"/>
      <c r="N82" s="4"/>
      <c r="O82" s="151"/>
      <c r="P82" s="4"/>
      <c r="Q82" s="169"/>
      <c r="R82" s="4"/>
      <c r="S82" s="146"/>
      <c r="T82" s="4"/>
      <c r="U82" s="4"/>
      <c r="V82" s="11"/>
      <c r="W82" s="229">
        <v>78</v>
      </c>
      <c r="X82" s="229">
        <v>78</v>
      </c>
      <c r="Y82" s="4"/>
      <c r="Z82" s="69"/>
      <c r="AA82" s="69"/>
      <c r="AB82" s="69"/>
      <c r="AC82" s="69"/>
      <c r="AD82" s="69"/>
      <c r="AE82" s="241"/>
      <c r="AG82" s="4"/>
      <c r="AH82" s="146"/>
      <c r="AI82" s="152">
        <v>78</v>
      </c>
      <c r="AJ82" s="146"/>
      <c r="AK82" s="146"/>
    </row>
    <row r="83" spans="2:37" ht="27" customHeight="1" x14ac:dyDescent="0.2">
      <c r="B83" s="4"/>
      <c r="C83" s="146"/>
      <c r="D83" s="219"/>
      <c r="E83" s="221" t="s">
        <v>139</v>
      </c>
      <c r="F83" s="234" t="s">
        <v>579</v>
      </c>
      <c r="G83" s="4"/>
      <c r="H83" s="4"/>
      <c r="I83" s="4" t="s">
        <v>315</v>
      </c>
      <c r="J83" s="4"/>
      <c r="K83" s="4"/>
      <c r="L83" s="4"/>
      <c r="M83" s="4"/>
      <c r="N83" s="4"/>
      <c r="O83" s="151"/>
      <c r="P83" s="4"/>
      <c r="Q83" s="169"/>
      <c r="R83" s="4"/>
      <c r="S83" s="146"/>
      <c r="T83" s="4"/>
      <c r="U83" s="4"/>
      <c r="V83" s="11"/>
      <c r="W83" s="229">
        <v>79</v>
      </c>
      <c r="X83" s="229">
        <v>79</v>
      </c>
      <c r="Y83" s="4"/>
      <c r="Z83" s="69"/>
      <c r="AA83" s="69"/>
      <c r="AB83" s="69"/>
      <c r="AC83" s="69"/>
      <c r="AD83" s="69"/>
      <c r="AE83" s="241"/>
      <c r="AG83" s="4"/>
      <c r="AH83" s="146"/>
      <c r="AI83" s="152">
        <v>79</v>
      </c>
      <c r="AJ83" s="146"/>
      <c r="AK83" s="146"/>
    </row>
    <row r="84" spans="2:37" ht="27" customHeight="1" x14ac:dyDescent="0.2">
      <c r="B84" s="4"/>
      <c r="C84" s="146"/>
      <c r="D84" s="219"/>
      <c r="E84" s="221" t="s">
        <v>140</v>
      </c>
      <c r="F84" s="234" t="s">
        <v>579</v>
      </c>
      <c r="G84" s="4"/>
      <c r="H84" s="4"/>
      <c r="I84" s="4" t="s">
        <v>315</v>
      </c>
      <c r="J84" s="4"/>
      <c r="K84" s="4"/>
      <c r="L84" s="4"/>
      <c r="M84" s="4"/>
      <c r="N84" s="4"/>
      <c r="O84" s="151"/>
      <c r="P84" s="4"/>
      <c r="Q84" s="169"/>
      <c r="R84" s="4"/>
      <c r="S84" s="146"/>
      <c r="T84" s="4"/>
      <c r="U84" s="4"/>
      <c r="V84" s="11"/>
      <c r="W84" s="229">
        <v>80</v>
      </c>
      <c r="X84" s="229">
        <v>80</v>
      </c>
      <c r="Y84" s="4"/>
      <c r="Z84" s="69"/>
      <c r="AA84" s="69"/>
      <c r="AB84" s="69"/>
      <c r="AC84" s="69"/>
      <c r="AD84" s="69"/>
      <c r="AE84" s="241"/>
      <c r="AG84" s="4"/>
      <c r="AH84" s="146"/>
      <c r="AI84" s="152">
        <v>80</v>
      </c>
      <c r="AJ84" s="146"/>
      <c r="AK84" s="146"/>
    </row>
    <row r="85" spans="2:37" ht="27" customHeight="1" x14ac:dyDescent="0.2">
      <c r="B85" s="4"/>
      <c r="C85" s="146"/>
      <c r="D85" s="219"/>
      <c r="E85" s="221" t="s">
        <v>141</v>
      </c>
      <c r="F85" s="234" t="s">
        <v>579</v>
      </c>
      <c r="G85" s="4"/>
      <c r="H85" s="4"/>
      <c r="I85" s="4" t="s">
        <v>315</v>
      </c>
      <c r="J85" s="4"/>
      <c r="K85" s="4"/>
      <c r="L85" s="4"/>
      <c r="M85" s="4"/>
      <c r="N85" s="4"/>
      <c r="O85" s="151"/>
      <c r="P85" s="4"/>
      <c r="Q85" s="169"/>
      <c r="R85" s="4"/>
      <c r="S85" s="146"/>
      <c r="T85" s="4"/>
      <c r="U85" s="4"/>
      <c r="V85" s="11"/>
      <c r="W85" s="229">
        <v>81</v>
      </c>
      <c r="X85" s="229">
        <v>81</v>
      </c>
      <c r="Y85" s="4"/>
      <c r="Z85" s="69"/>
      <c r="AA85" s="69"/>
      <c r="AB85" s="69"/>
      <c r="AC85" s="69"/>
      <c r="AD85" s="69"/>
      <c r="AE85" s="241"/>
      <c r="AG85" s="4"/>
      <c r="AH85" s="146"/>
      <c r="AI85" s="152">
        <v>81</v>
      </c>
      <c r="AJ85" s="146"/>
      <c r="AK85" s="146"/>
    </row>
    <row r="86" spans="2:37" ht="27" customHeight="1" x14ac:dyDescent="0.2">
      <c r="B86" s="4"/>
      <c r="C86" s="146"/>
      <c r="D86" s="219"/>
      <c r="E86" s="221" t="s">
        <v>142</v>
      </c>
      <c r="F86" s="234" t="s">
        <v>579</v>
      </c>
      <c r="G86" s="4"/>
      <c r="H86" s="4"/>
      <c r="I86" s="4" t="s">
        <v>315</v>
      </c>
      <c r="J86" s="4"/>
      <c r="K86" s="4"/>
      <c r="L86" s="4"/>
      <c r="M86" s="4"/>
      <c r="N86" s="4"/>
      <c r="O86" s="151"/>
      <c r="P86" s="4"/>
      <c r="Q86" s="169"/>
      <c r="R86" s="4"/>
      <c r="S86" s="146"/>
      <c r="T86" s="4"/>
      <c r="U86" s="4"/>
      <c r="V86" s="11"/>
      <c r="W86" s="229">
        <v>82</v>
      </c>
      <c r="X86" s="229">
        <v>82</v>
      </c>
      <c r="Y86" s="4"/>
      <c r="Z86" s="69"/>
      <c r="AA86" s="69"/>
      <c r="AB86" s="69"/>
      <c r="AC86" s="69"/>
      <c r="AD86" s="69"/>
      <c r="AE86" s="241"/>
      <c r="AG86" s="4"/>
      <c r="AH86" s="146"/>
      <c r="AI86" s="152">
        <v>82</v>
      </c>
      <c r="AJ86" s="146"/>
      <c r="AK86" s="146"/>
    </row>
    <row r="87" spans="2:37" ht="27" customHeight="1" x14ac:dyDescent="0.2">
      <c r="B87" s="4"/>
      <c r="C87" s="146"/>
      <c r="D87" s="219"/>
      <c r="E87" s="221" t="s">
        <v>143</v>
      </c>
      <c r="F87" s="234" t="s">
        <v>579</v>
      </c>
      <c r="G87" s="4"/>
      <c r="H87" s="4"/>
      <c r="I87" s="4" t="s">
        <v>315</v>
      </c>
      <c r="J87" s="4"/>
      <c r="K87" s="4"/>
      <c r="L87" s="4"/>
      <c r="M87" s="4"/>
      <c r="N87" s="4"/>
      <c r="O87" s="151"/>
      <c r="P87" s="4"/>
      <c r="Q87" s="169"/>
      <c r="R87" s="4"/>
      <c r="S87" s="146"/>
      <c r="T87" s="4"/>
      <c r="U87" s="4"/>
      <c r="V87" s="11"/>
      <c r="W87" s="229">
        <v>83</v>
      </c>
      <c r="X87" s="229">
        <v>83</v>
      </c>
      <c r="Y87" s="4"/>
      <c r="Z87" s="69"/>
      <c r="AA87" s="69"/>
      <c r="AB87" s="69"/>
      <c r="AC87" s="69"/>
      <c r="AD87" s="69"/>
      <c r="AE87" s="241"/>
      <c r="AG87" s="4"/>
      <c r="AH87" s="146"/>
      <c r="AI87" s="152">
        <v>83</v>
      </c>
      <c r="AJ87" s="146"/>
      <c r="AK87" s="146"/>
    </row>
    <row r="88" spans="2:37" ht="27" customHeight="1" x14ac:dyDescent="0.2">
      <c r="B88" s="4"/>
      <c r="C88" s="146"/>
      <c r="D88" s="219"/>
      <c r="E88" s="221" t="s">
        <v>144</v>
      </c>
      <c r="F88" s="234" t="s">
        <v>579</v>
      </c>
      <c r="G88" s="4"/>
      <c r="H88" s="4"/>
      <c r="I88" s="4" t="s">
        <v>315</v>
      </c>
      <c r="J88" s="4"/>
      <c r="K88" s="4"/>
      <c r="L88" s="4"/>
      <c r="M88" s="4"/>
      <c r="N88" s="4"/>
      <c r="O88" s="151"/>
      <c r="P88" s="4"/>
      <c r="Q88" s="169"/>
      <c r="R88" s="4"/>
      <c r="S88" s="146"/>
      <c r="T88" s="4"/>
      <c r="U88" s="4"/>
      <c r="V88" s="11"/>
      <c r="W88" s="229">
        <v>84</v>
      </c>
      <c r="X88" s="229">
        <v>84</v>
      </c>
      <c r="Y88" s="4"/>
      <c r="Z88" s="69"/>
      <c r="AA88" s="69"/>
      <c r="AB88" s="69"/>
      <c r="AC88" s="69"/>
      <c r="AD88" s="69"/>
      <c r="AE88" s="241"/>
      <c r="AG88" s="4"/>
      <c r="AH88" s="146"/>
      <c r="AI88" s="152">
        <v>84</v>
      </c>
      <c r="AJ88" s="146"/>
      <c r="AK88" s="146"/>
    </row>
    <row r="89" spans="2:37" ht="27" customHeight="1" x14ac:dyDescent="0.2">
      <c r="B89" s="4"/>
      <c r="C89" s="146"/>
      <c r="D89" s="219"/>
      <c r="E89" s="221" t="s">
        <v>145</v>
      </c>
      <c r="F89" s="234" t="s">
        <v>579</v>
      </c>
      <c r="G89" s="4"/>
      <c r="H89" s="4"/>
      <c r="I89" s="4" t="s">
        <v>315</v>
      </c>
      <c r="J89" s="4"/>
      <c r="K89" s="4"/>
      <c r="L89" s="4"/>
      <c r="M89" s="4"/>
      <c r="N89" s="4"/>
      <c r="O89" s="151"/>
      <c r="P89" s="4"/>
      <c r="Q89" s="169"/>
      <c r="R89" s="4"/>
      <c r="S89" s="146"/>
      <c r="T89" s="4"/>
      <c r="U89" s="4"/>
      <c r="V89" s="11"/>
      <c r="W89" s="229">
        <v>85</v>
      </c>
      <c r="X89" s="229">
        <v>85</v>
      </c>
      <c r="Y89" s="4"/>
      <c r="Z89" s="69"/>
      <c r="AA89" s="69"/>
      <c r="AB89" s="69"/>
      <c r="AC89" s="69"/>
      <c r="AD89" s="69"/>
      <c r="AE89" s="241"/>
      <c r="AG89" s="4"/>
      <c r="AH89" s="146"/>
      <c r="AI89" s="152">
        <v>85</v>
      </c>
      <c r="AJ89" s="146"/>
      <c r="AK89" s="146"/>
    </row>
    <row r="90" spans="2:37" ht="27" customHeight="1" x14ac:dyDescent="0.2">
      <c r="B90" s="4"/>
      <c r="C90" s="146"/>
      <c r="D90" s="219"/>
      <c r="E90" s="221" t="s">
        <v>146</v>
      </c>
      <c r="F90" s="234" t="s">
        <v>579</v>
      </c>
      <c r="G90" s="4"/>
      <c r="H90" s="4"/>
      <c r="I90" s="4" t="s">
        <v>315</v>
      </c>
      <c r="J90" s="4"/>
      <c r="K90" s="4"/>
      <c r="L90" s="4"/>
      <c r="M90" s="4"/>
      <c r="N90" s="4"/>
      <c r="O90" s="151"/>
      <c r="P90" s="4"/>
      <c r="Q90" s="169"/>
      <c r="R90" s="4"/>
      <c r="S90" s="146"/>
      <c r="T90" s="4"/>
      <c r="U90" s="4"/>
      <c r="V90" s="11"/>
      <c r="W90" s="229">
        <v>86</v>
      </c>
      <c r="X90" s="229">
        <v>86</v>
      </c>
      <c r="Y90" s="4"/>
      <c r="Z90" s="69"/>
      <c r="AA90" s="69"/>
      <c r="AB90" s="69"/>
      <c r="AC90" s="69"/>
      <c r="AD90" s="69"/>
      <c r="AE90" s="241"/>
      <c r="AG90" s="4"/>
      <c r="AH90" s="146"/>
      <c r="AI90" s="152">
        <v>86</v>
      </c>
      <c r="AJ90" s="146"/>
      <c r="AK90" s="146"/>
    </row>
    <row r="91" spans="2:37" ht="27" customHeight="1" x14ac:dyDescent="0.2">
      <c r="B91" s="4"/>
      <c r="C91" s="146"/>
      <c r="D91" s="219"/>
      <c r="E91" s="221" t="s">
        <v>147</v>
      </c>
      <c r="F91" s="234" t="s">
        <v>579</v>
      </c>
      <c r="G91" s="4"/>
      <c r="H91" s="4"/>
      <c r="I91" s="4" t="s">
        <v>315</v>
      </c>
      <c r="J91" s="4"/>
      <c r="K91" s="4"/>
      <c r="L91" s="4"/>
      <c r="M91" s="4"/>
      <c r="N91" s="4"/>
      <c r="O91" s="151"/>
      <c r="P91" s="4"/>
      <c r="Q91" s="169"/>
      <c r="R91" s="4"/>
      <c r="S91" s="146"/>
      <c r="T91" s="4"/>
      <c r="U91" s="4"/>
      <c r="V91" s="11"/>
      <c r="W91" s="229">
        <v>87</v>
      </c>
      <c r="X91" s="229">
        <v>87</v>
      </c>
      <c r="Y91" s="4"/>
      <c r="Z91" s="69"/>
      <c r="AA91" s="69"/>
      <c r="AB91" s="69"/>
      <c r="AC91" s="69"/>
      <c r="AD91" s="69"/>
      <c r="AE91" s="241"/>
      <c r="AG91" s="4"/>
      <c r="AH91" s="146"/>
      <c r="AI91" s="152">
        <v>87</v>
      </c>
      <c r="AJ91" s="146"/>
      <c r="AK91" s="146"/>
    </row>
    <row r="92" spans="2:37" ht="27" customHeight="1" x14ac:dyDescent="0.2">
      <c r="B92" s="4"/>
      <c r="C92" s="146"/>
      <c r="D92" s="219"/>
      <c r="E92" s="221" t="s">
        <v>148</v>
      </c>
      <c r="F92" s="234" t="s">
        <v>579</v>
      </c>
      <c r="G92" s="4"/>
      <c r="H92" s="4"/>
      <c r="I92" s="4" t="s">
        <v>315</v>
      </c>
      <c r="J92" s="4"/>
      <c r="K92" s="4"/>
      <c r="L92" s="4"/>
      <c r="M92" s="4"/>
      <c r="N92" s="4"/>
      <c r="O92" s="151"/>
      <c r="P92" s="4"/>
      <c r="Q92" s="169"/>
      <c r="R92" s="4"/>
      <c r="S92" s="146"/>
      <c r="T92" s="4"/>
      <c r="U92" s="4"/>
      <c r="V92" s="11"/>
      <c r="W92" s="229">
        <v>88</v>
      </c>
      <c r="X92" s="229">
        <v>88</v>
      </c>
      <c r="Y92" s="4"/>
      <c r="Z92" s="69"/>
      <c r="AA92" s="69"/>
      <c r="AB92" s="69"/>
      <c r="AC92" s="69"/>
      <c r="AD92" s="69"/>
      <c r="AE92" s="241"/>
      <c r="AG92" s="4"/>
      <c r="AH92" s="146"/>
      <c r="AI92" s="152">
        <v>88</v>
      </c>
      <c r="AJ92" s="146"/>
      <c r="AK92" s="146"/>
    </row>
    <row r="93" spans="2:37" ht="27" customHeight="1" x14ac:dyDescent="0.2">
      <c r="B93" s="4"/>
      <c r="C93" s="146"/>
      <c r="D93" s="219"/>
      <c r="E93" s="221" t="s">
        <v>149</v>
      </c>
      <c r="F93" s="234" t="s">
        <v>579</v>
      </c>
      <c r="G93" s="4"/>
      <c r="H93" s="4"/>
      <c r="I93" s="4" t="s">
        <v>315</v>
      </c>
      <c r="J93" s="4"/>
      <c r="K93" s="4"/>
      <c r="L93" s="4"/>
      <c r="M93" s="4"/>
      <c r="N93" s="4"/>
      <c r="O93" s="151"/>
      <c r="P93" s="4"/>
      <c r="Q93" s="169"/>
      <c r="R93" s="4"/>
      <c r="S93" s="146"/>
      <c r="T93" s="4"/>
      <c r="U93" s="4"/>
      <c r="V93" s="11"/>
      <c r="W93" s="229">
        <v>89</v>
      </c>
      <c r="X93" s="229">
        <v>89</v>
      </c>
      <c r="Y93" s="4"/>
      <c r="Z93" s="69"/>
      <c r="AA93" s="69"/>
      <c r="AB93" s="69"/>
      <c r="AC93" s="69"/>
      <c r="AD93" s="69"/>
      <c r="AE93" s="241"/>
      <c r="AG93" s="4"/>
      <c r="AH93" s="146"/>
      <c r="AI93" s="152">
        <v>89</v>
      </c>
      <c r="AJ93" s="146"/>
      <c r="AK93" s="146"/>
    </row>
    <row r="94" spans="2:37" ht="27" customHeight="1" x14ac:dyDescent="0.2">
      <c r="B94" s="4"/>
      <c r="C94" s="146"/>
      <c r="D94" s="219"/>
      <c r="E94" s="221" t="s">
        <v>150</v>
      </c>
      <c r="F94" s="234" t="s">
        <v>579</v>
      </c>
      <c r="G94" s="4"/>
      <c r="H94" s="4"/>
      <c r="I94" s="4" t="s">
        <v>315</v>
      </c>
      <c r="J94" s="4"/>
      <c r="K94" s="4"/>
      <c r="L94" s="4"/>
      <c r="M94" s="4"/>
      <c r="N94" s="4"/>
      <c r="O94" s="151"/>
      <c r="P94" s="4"/>
      <c r="Q94" s="169"/>
      <c r="R94" s="4"/>
      <c r="S94" s="146"/>
      <c r="T94" s="4"/>
      <c r="U94" s="4"/>
      <c r="V94" s="11"/>
      <c r="W94" s="229">
        <v>90</v>
      </c>
      <c r="X94" s="229">
        <v>90</v>
      </c>
      <c r="Y94" s="4"/>
      <c r="Z94" s="69"/>
      <c r="AA94" s="69"/>
      <c r="AB94" s="69"/>
      <c r="AC94" s="69"/>
      <c r="AD94" s="69"/>
      <c r="AE94" s="241"/>
      <c r="AG94" s="4"/>
      <c r="AH94" s="146"/>
      <c r="AI94" s="152">
        <v>90</v>
      </c>
      <c r="AJ94" s="146"/>
      <c r="AK94" s="146"/>
    </row>
    <row r="95" spans="2:37" ht="27" customHeight="1" x14ac:dyDescent="0.2">
      <c r="B95" s="4"/>
      <c r="C95" s="146"/>
      <c r="D95" s="219"/>
      <c r="E95" s="221" t="s">
        <v>20</v>
      </c>
      <c r="F95" s="234" t="s">
        <v>579</v>
      </c>
      <c r="G95" s="4"/>
      <c r="H95" s="4"/>
      <c r="I95" s="4" t="s">
        <v>315</v>
      </c>
      <c r="J95" s="4"/>
      <c r="K95" s="4"/>
      <c r="L95" s="4"/>
      <c r="M95" s="4"/>
      <c r="N95" s="4"/>
      <c r="O95" s="151"/>
      <c r="P95" s="4"/>
      <c r="Q95" s="169"/>
      <c r="R95" s="4"/>
      <c r="S95" s="146"/>
      <c r="T95" s="4"/>
      <c r="U95" s="4"/>
      <c r="V95" s="11"/>
      <c r="W95" s="229">
        <v>91</v>
      </c>
      <c r="X95" s="229">
        <v>91</v>
      </c>
      <c r="Y95" s="4"/>
      <c r="Z95" s="69"/>
      <c r="AA95" s="69"/>
      <c r="AB95" s="69"/>
      <c r="AC95" s="69"/>
      <c r="AD95" s="69"/>
      <c r="AE95" s="241"/>
      <c r="AG95" s="4"/>
      <c r="AH95" s="146"/>
      <c r="AI95" s="152">
        <v>91</v>
      </c>
      <c r="AJ95" s="146"/>
      <c r="AK95" s="146"/>
    </row>
    <row r="96" spans="2:37" ht="27" customHeight="1" x14ac:dyDescent="0.2">
      <c r="B96" s="4"/>
      <c r="C96" s="146"/>
      <c r="D96" s="219"/>
      <c r="E96" s="221" t="s">
        <v>151</v>
      </c>
      <c r="F96" s="234" t="s">
        <v>579</v>
      </c>
      <c r="G96" s="4"/>
      <c r="H96" s="4"/>
      <c r="I96" s="4" t="s">
        <v>315</v>
      </c>
      <c r="J96" s="4"/>
      <c r="K96" s="4"/>
      <c r="L96" s="4"/>
      <c r="M96" s="4"/>
      <c r="N96" s="4"/>
      <c r="O96" s="151"/>
      <c r="P96" s="4"/>
      <c r="Q96" s="169"/>
      <c r="R96" s="4"/>
      <c r="S96" s="146"/>
      <c r="T96" s="4"/>
      <c r="U96" s="4"/>
      <c r="V96" s="11"/>
      <c r="W96" s="229">
        <v>92</v>
      </c>
      <c r="X96" s="229">
        <v>92</v>
      </c>
      <c r="Y96" s="4"/>
      <c r="Z96" s="69"/>
      <c r="AA96" s="69"/>
      <c r="AB96" s="69"/>
      <c r="AC96" s="69"/>
      <c r="AD96" s="69"/>
      <c r="AE96" s="241"/>
      <c r="AG96" s="4"/>
      <c r="AH96" s="146"/>
      <c r="AI96" s="152">
        <v>92</v>
      </c>
      <c r="AJ96" s="146"/>
      <c r="AK96" s="146"/>
    </row>
    <row r="97" spans="2:37" ht="27" customHeight="1" x14ac:dyDescent="0.2">
      <c r="B97" s="4"/>
      <c r="C97" s="146"/>
      <c r="D97" s="219"/>
      <c r="E97" s="221" t="s">
        <v>152</v>
      </c>
      <c r="F97" s="234" t="s">
        <v>579</v>
      </c>
      <c r="G97" s="4"/>
      <c r="H97" s="4"/>
      <c r="I97" s="4" t="s">
        <v>315</v>
      </c>
      <c r="J97" s="4"/>
      <c r="K97" s="4"/>
      <c r="L97" s="4"/>
      <c r="M97" s="4"/>
      <c r="N97" s="4"/>
      <c r="O97" s="151"/>
      <c r="P97" s="4"/>
      <c r="Q97" s="169"/>
      <c r="R97" s="4"/>
      <c r="S97" s="146"/>
      <c r="T97" s="4"/>
      <c r="U97" s="4"/>
      <c r="V97" s="11"/>
      <c r="W97" s="229">
        <v>93</v>
      </c>
      <c r="X97" s="229">
        <v>93</v>
      </c>
      <c r="Y97" s="4"/>
      <c r="Z97" s="69"/>
      <c r="AA97" s="69"/>
      <c r="AB97" s="69"/>
      <c r="AC97" s="69"/>
      <c r="AD97" s="69"/>
      <c r="AE97" s="241"/>
      <c r="AG97" s="4"/>
      <c r="AH97" s="146"/>
      <c r="AI97" s="152">
        <v>93</v>
      </c>
      <c r="AJ97" s="146"/>
      <c r="AK97" s="146"/>
    </row>
    <row r="98" spans="2:37" ht="27" customHeight="1" x14ac:dyDescent="0.2">
      <c r="B98" s="4"/>
      <c r="C98" s="146"/>
      <c r="D98" s="219"/>
      <c r="E98" s="221" t="s">
        <v>153</v>
      </c>
      <c r="F98" s="234" t="s">
        <v>579</v>
      </c>
      <c r="G98" s="4"/>
      <c r="H98" s="4"/>
      <c r="I98" s="4" t="s">
        <v>315</v>
      </c>
      <c r="J98" s="4"/>
      <c r="K98" s="4"/>
      <c r="L98" s="4"/>
      <c r="M98" s="4"/>
      <c r="N98" s="4"/>
      <c r="O98" s="151"/>
      <c r="P98" s="4"/>
      <c r="Q98" s="169"/>
      <c r="R98" s="4"/>
      <c r="S98" s="146"/>
      <c r="T98" s="4"/>
      <c r="U98" s="4"/>
      <c r="V98" s="11"/>
      <c r="W98" s="229">
        <v>94</v>
      </c>
      <c r="X98" s="229">
        <v>94</v>
      </c>
      <c r="Y98" s="4"/>
      <c r="Z98" s="69"/>
      <c r="AA98" s="69"/>
      <c r="AB98" s="69"/>
      <c r="AC98" s="69"/>
      <c r="AD98" s="69"/>
      <c r="AE98" s="241"/>
      <c r="AG98" s="4"/>
      <c r="AH98" s="146"/>
      <c r="AI98" s="152">
        <v>94</v>
      </c>
      <c r="AJ98" s="146"/>
      <c r="AK98" s="146"/>
    </row>
    <row r="99" spans="2:37" ht="27" customHeight="1" x14ac:dyDescent="0.2">
      <c r="B99" s="4"/>
      <c r="C99" s="146"/>
      <c r="D99" s="219"/>
      <c r="E99" s="221" t="s">
        <v>154</v>
      </c>
      <c r="F99" s="234" t="s">
        <v>579</v>
      </c>
      <c r="G99" s="4"/>
      <c r="H99" s="4"/>
      <c r="I99" s="4" t="s">
        <v>315</v>
      </c>
      <c r="J99" s="4"/>
      <c r="K99" s="4"/>
      <c r="L99" s="4"/>
      <c r="M99" s="4"/>
      <c r="N99" s="4"/>
      <c r="O99" s="151"/>
      <c r="P99" s="4"/>
      <c r="Q99" s="169"/>
      <c r="R99" s="4"/>
      <c r="S99" s="146"/>
      <c r="T99" s="4"/>
      <c r="U99" s="4"/>
      <c r="V99" s="11"/>
      <c r="W99" s="229">
        <v>95</v>
      </c>
      <c r="X99" s="229">
        <v>95</v>
      </c>
      <c r="Y99" s="4"/>
      <c r="Z99" s="69"/>
      <c r="AA99" s="69"/>
      <c r="AB99" s="69"/>
      <c r="AC99" s="69"/>
      <c r="AD99" s="69"/>
      <c r="AE99" s="241"/>
      <c r="AG99" s="4"/>
      <c r="AH99" s="146"/>
      <c r="AI99" s="152">
        <v>95</v>
      </c>
      <c r="AJ99" s="146"/>
      <c r="AK99" s="146"/>
    </row>
    <row r="100" spans="2:37" ht="27" customHeight="1" x14ac:dyDescent="0.2">
      <c r="B100" s="4"/>
      <c r="C100" s="146"/>
      <c r="D100" s="219"/>
      <c r="E100" s="221" t="s">
        <v>155</v>
      </c>
      <c r="F100" s="234" t="s">
        <v>579</v>
      </c>
      <c r="G100" s="4"/>
      <c r="H100" s="4"/>
      <c r="I100" s="4" t="s">
        <v>315</v>
      </c>
      <c r="J100" s="4"/>
      <c r="K100" s="4"/>
      <c r="L100" s="4"/>
      <c r="M100" s="4"/>
      <c r="N100" s="4"/>
      <c r="O100" s="151"/>
      <c r="P100" s="4"/>
      <c r="Q100" s="169"/>
      <c r="R100" s="4"/>
      <c r="S100" s="146"/>
      <c r="T100" s="4"/>
      <c r="U100" s="4"/>
      <c r="V100" s="11"/>
      <c r="W100" s="229">
        <v>96</v>
      </c>
      <c r="X100" s="229">
        <v>96</v>
      </c>
      <c r="Y100" s="4"/>
      <c r="Z100" s="69"/>
      <c r="AA100" s="69"/>
      <c r="AB100" s="69"/>
      <c r="AC100" s="69"/>
      <c r="AD100" s="69"/>
      <c r="AE100" s="241"/>
      <c r="AG100" s="4"/>
      <c r="AH100" s="146"/>
      <c r="AI100" s="152">
        <v>96</v>
      </c>
      <c r="AJ100" s="146"/>
      <c r="AK100" s="146"/>
    </row>
    <row r="101" spans="2:37" ht="27" customHeight="1" x14ac:dyDescent="0.2">
      <c r="B101" s="4"/>
      <c r="C101" s="146"/>
      <c r="D101" s="219"/>
      <c r="E101" s="221" t="s">
        <v>156</v>
      </c>
      <c r="F101" s="234" t="s">
        <v>579</v>
      </c>
      <c r="G101" s="4"/>
      <c r="H101" s="4"/>
      <c r="I101" s="4" t="s">
        <v>315</v>
      </c>
      <c r="J101" s="4"/>
      <c r="K101" s="4"/>
      <c r="L101" s="4"/>
      <c r="M101" s="4"/>
      <c r="N101" s="4"/>
      <c r="O101" s="151"/>
      <c r="P101" s="4"/>
      <c r="Q101" s="169"/>
      <c r="R101" s="4"/>
      <c r="S101" s="146"/>
      <c r="T101" s="4"/>
      <c r="U101" s="4"/>
      <c r="V101" s="11"/>
      <c r="W101" s="229">
        <v>97</v>
      </c>
      <c r="X101" s="229">
        <v>97</v>
      </c>
      <c r="Y101" s="4"/>
      <c r="Z101" s="69"/>
      <c r="AA101" s="69"/>
      <c r="AB101" s="69"/>
      <c r="AC101" s="69"/>
      <c r="AD101" s="69"/>
      <c r="AE101" s="241"/>
      <c r="AG101" s="4"/>
      <c r="AH101" s="146"/>
      <c r="AI101" s="152">
        <v>97</v>
      </c>
      <c r="AJ101" s="146"/>
      <c r="AK101" s="146"/>
    </row>
    <row r="102" spans="2:37" ht="27" customHeight="1" x14ac:dyDescent="0.2">
      <c r="B102" s="4"/>
      <c r="C102" s="146"/>
      <c r="D102" s="219"/>
      <c r="E102" s="221" t="s">
        <v>157</v>
      </c>
      <c r="F102" s="234" t="s">
        <v>579</v>
      </c>
      <c r="G102" s="4"/>
      <c r="H102" s="4"/>
      <c r="I102" s="4" t="s">
        <v>315</v>
      </c>
      <c r="J102" s="4"/>
      <c r="K102" s="4"/>
      <c r="L102" s="4"/>
      <c r="M102" s="4"/>
      <c r="N102" s="4"/>
      <c r="O102" s="151"/>
      <c r="P102" s="4"/>
      <c r="Q102" s="169"/>
      <c r="R102" s="4"/>
      <c r="S102" s="146"/>
      <c r="T102" s="4"/>
      <c r="U102" s="4"/>
      <c r="V102" s="11"/>
      <c r="W102" s="229">
        <v>98</v>
      </c>
      <c r="X102" s="229">
        <v>98</v>
      </c>
      <c r="Y102" s="4"/>
      <c r="Z102" s="69"/>
      <c r="AA102" s="69"/>
      <c r="AB102" s="69"/>
      <c r="AC102" s="69"/>
      <c r="AD102" s="69"/>
      <c r="AE102" s="241"/>
      <c r="AG102" s="4"/>
      <c r="AH102" s="146"/>
      <c r="AI102" s="152">
        <v>98</v>
      </c>
      <c r="AJ102" s="146"/>
      <c r="AK102" s="146"/>
    </row>
    <row r="103" spans="2:37" ht="27" customHeight="1" x14ac:dyDescent="0.2">
      <c r="B103" s="4"/>
      <c r="C103" s="146"/>
      <c r="D103" s="219"/>
      <c r="E103" s="221" t="s">
        <v>158</v>
      </c>
      <c r="F103" s="234" t="s">
        <v>579</v>
      </c>
      <c r="G103" s="4"/>
      <c r="H103" s="4"/>
      <c r="I103" s="4" t="s">
        <v>315</v>
      </c>
      <c r="J103" s="4"/>
      <c r="K103" s="4"/>
      <c r="L103" s="4"/>
      <c r="M103" s="4"/>
      <c r="N103" s="4"/>
      <c r="O103" s="151"/>
      <c r="P103" s="4"/>
      <c r="Q103" s="169"/>
      <c r="R103" s="4"/>
      <c r="S103" s="146"/>
      <c r="T103" s="4"/>
      <c r="U103" s="4"/>
      <c r="V103" s="11"/>
      <c r="W103" s="229">
        <v>99</v>
      </c>
      <c r="X103" s="229">
        <v>99</v>
      </c>
      <c r="Y103" s="4"/>
      <c r="Z103" s="69"/>
      <c r="AA103" s="69"/>
      <c r="AB103" s="69"/>
      <c r="AC103" s="69"/>
      <c r="AD103" s="69"/>
      <c r="AE103" s="241"/>
      <c r="AG103" s="4"/>
      <c r="AH103" s="146"/>
      <c r="AI103" s="152">
        <v>99</v>
      </c>
      <c r="AJ103" s="146"/>
      <c r="AK103" s="146"/>
    </row>
    <row r="104" spans="2:37" ht="27" customHeight="1" x14ac:dyDescent="0.2">
      <c r="B104" s="4"/>
      <c r="C104" s="146"/>
      <c r="D104" s="219"/>
      <c r="E104" s="221" t="s">
        <v>160</v>
      </c>
      <c r="F104" s="234" t="s">
        <v>579</v>
      </c>
      <c r="G104" s="4"/>
      <c r="H104" s="4"/>
      <c r="I104" s="4" t="s">
        <v>315</v>
      </c>
      <c r="J104" s="4"/>
      <c r="K104" s="4"/>
      <c r="L104" s="4"/>
      <c r="M104" s="4"/>
      <c r="N104" s="4"/>
      <c r="O104" s="151"/>
      <c r="P104" s="4"/>
      <c r="Q104" s="169"/>
      <c r="R104" s="4"/>
      <c r="S104" s="146"/>
      <c r="T104" s="4"/>
      <c r="U104" s="4"/>
      <c r="V104" s="11"/>
      <c r="W104" s="229">
        <v>100</v>
      </c>
      <c r="X104" s="229">
        <v>100</v>
      </c>
      <c r="Y104" s="4"/>
      <c r="Z104" s="69"/>
      <c r="AA104" s="69"/>
      <c r="AB104" s="69"/>
      <c r="AC104" s="69"/>
      <c r="AD104" s="69"/>
      <c r="AE104" s="241"/>
      <c r="AG104" s="4"/>
      <c r="AH104" s="146"/>
      <c r="AI104" s="152">
        <v>100</v>
      </c>
      <c r="AJ104" s="146"/>
      <c r="AK104" s="146"/>
    </row>
    <row r="105" spans="2:37" ht="27" customHeight="1" x14ac:dyDescent="0.2">
      <c r="B105" s="4"/>
      <c r="C105" s="146"/>
      <c r="D105" s="219"/>
      <c r="E105" s="221" t="s">
        <v>161</v>
      </c>
      <c r="F105" s="234" t="s">
        <v>579</v>
      </c>
      <c r="G105" s="4"/>
      <c r="H105" s="4"/>
      <c r="I105" s="4" t="s">
        <v>315</v>
      </c>
      <c r="J105" s="4"/>
      <c r="K105" s="4"/>
      <c r="L105" s="4"/>
      <c r="M105" s="4"/>
      <c r="N105" s="4"/>
      <c r="O105" s="151"/>
      <c r="P105" s="4"/>
      <c r="Q105" s="169"/>
      <c r="R105" s="4"/>
      <c r="S105" s="146"/>
      <c r="T105" s="4"/>
      <c r="U105" s="4"/>
      <c r="V105" s="11"/>
      <c r="W105" s="229">
        <v>101</v>
      </c>
      <c r="X105" s="229">
        <v>101</v>
      </c>
      <c r="Y105" s="4"/>
      <c r="Z105" s="69"/>
      <c r="AA105" s="69"/>
      <c r="AB105" s="69"/>
      <c r="AC105" s="69"/>
      <c r="AD105" s="69"/>
      <c r="AE105" s="241"/>
      <c r="AG105" s="4"/>
      <c r="AH105" s="146"/>
      <c r="AI105" s="152">
        <v>101</v>
      </c>
      <c r="AJ105" s="146"/>
      <c r="AK105" s="146"/>
    </row>
    <row r="106" spans="2:37" ht="27" customHeight="1" x14ac:dyDescent="0.2">
      <c r="B106" s="4"/>
      <c r="C106" s="146"/>
      <c r="D106" s="219"/>
      <c r="E106" s="221" t="s">
        <v>162</v>
      </c>
      <c r="F106" s="234" t="s">
        <v>579</v>
      </c>
      <c r="G106" s="4"/>
      <c r="H106" s="4"/>
      <c r="I106" s="4" t="s">
        <v>315</v>
      </c>
      <c r="J106" s="4"/>
      <c r="K106" s="4"/>
      <c r="L106" s="4"/>
      <c r="M106" s="4"/>
      <c r="N106" s="4"/>
      <c r="O106" s="151"/>
      <c r="P106" s="4"/>
      <c r="Q106" s="169"/>
      <c r="R106" s="4"/>
      <c r="S106" s="146"/>
      <c r="T106" s="4"/>
      <c r="U106" s="4"/>
      <c r="V106" s="11"/>
      <c r="W106" s="229">
        <v>102</v>
      </c>
      <c r="X106" s="229">
        <v>102</v>
      </c>
      <c r="Y106" s="4"/>
      <c r="Z106" s="69"/>
      <c r="AA106" s="69"/>
      <c r="AB106" s="69"/>
      <c r="AC106" s="69"/>
      <c r="AD106" s="69"/>
      <c r="AE106" s="241"/>
      <c r="AG106" s="4"/>
      <c r="AH106" s="146"/>
      <c r="AI106" s="152">
        <v>102</v>
      </c>
      <c r="AJ106" s="146"/>
      <c r="AK106" s="146"/>
    </row>
    <row r="107" spans="2:37" ht="27" customHeight="1" x14ac:dyDescent="0.2">
      <c r="B107" s="4"/>
      <c r="C107" s="146"/>
      <c r="D107" s="219"/>
      <c r="E107" s="221" t="s">
        <v>163</v>
      </c>
      <c r="F107" s="234" t="s">
        <v>579</v>
      </c>
      <c r="G107" s="4"/>
      <c r="H107" s="4"/>
      <c r="I107" s="4" t="s">
        <v>315</v>
      </c>
      <c r="J107" s="4"/>
      <c r="K107" s="4"/>
      <c r="L107" s="4"/>
      <c r="M107" s="4"/>
      <c r="N107" s="4"/>
      <c r="O107" s="151"/>
      <c r="P107" s="4"/>
      <c r="Q107" s="169"/>
      <c r="R107" s="4"/>
      <c r="S107" s="146"/>
      <c r="T107" s="4"/>
      <c r="U107" s="4"/>
      <c r="V107" s="11"/>
      <c r="W107" s="229">
        <v>103</v>
      </c>
      <c r="X107" s="229">
        <v>103</v>
      </c>
      <c r="Y107" s="4"/>
      <c r="Z107" s="69"/>
      <c r="AA107" s="69"/>
      <c r="AB107" s="69"/>
      <c r="AC107" s="69"/>
      <c r="AD107" s="69"/>
      <c r="AE107" s="241"/>
      <c r="AG107" s="4"/>
      <c r="AH107" s="146"/>
      <c r="AI107" s="152">
        <v>103</v>
      </c>
      <c r="AJ107" s="146"/>
      <c r="AK107" s="146"/>
    </row>
    <row r="108" spans="2:37" ht="27" customHeight="1" x14ac:dyDescent="0.2">
      <c r="B108" s="4"/>
      <c r="C108" s="146"/>
      <c r="D108" s="219"/>
      <c r="E108" s="221" t="s">
        <v>164</v>
      </c>
      <c r="F108" s="234" t="s">
        <v>579</v>
      </c>
      <c r="G108" s="4"/>
      <c r="H108" s="4"/>
      <c r="I108" s="4" t="s">
        <v>315</v>
      </c>
      <c r="J108" s="4"/>
      <c r="K108" s="4"/>
      <c r="L108" s="4"/>
      <c r="M108" s="4"/>
      <c r="N108" s="4"/>
      <c r="O108" s="151"/>
      <c r="P108" s="4"/>
      <c r="Q108" s="169"/>
      <c r="R108" s="4"/>
      <c r="S108" s="146"/>
      <c r="T108" s="4"/>
      <c r="U108" s="4"/>
      <c r="V108" s="11"/>
      <c r="W108" s="229">
        <v>104</v>
      </c>
      <c r="X108" s="229">
        <v>104</v>
      </c>
      <c r="Y108" s="4"/>
      <c r="Z108" s="69"/>
      <c r="AA108" s="69"/>
      <c r="AB108" s="69"/>
      <c r="AC108" s="69"/>
      <c r="AD108" s="69"/>
      <c r="AE108" s="241"/>
      <c r="AG108" s="4"/>
      <c r="AH108" s="146"/>
      <c r="AI108" s="152">
        <v>104</v>
      </c>
      <c r="AJ108" s="146"/>
      <c r="AK108" s="146"/>
    </row>
    <row r="109" spans="2:37" ht="27" customHeight="1" x14ac:dyDescent="0.2">
      <c r="B109" s="4"/>
      <c r="C109" s="146"/>
      <c r="D109" s="219"/>
      <c r="E109" s="221" t="s">
        <v>165</v>
      </c>
      <c r="F109" s="234" t="s">
        <v>579</v>
      </c>
      <c r="G109" s="4"/>
      <c r="H109" s="4"/>
      <c r="I109" s="4" t="s">
        <v>315</v>
      </c>
      <c r="J109" s="4"/>
      <c r="K109" s="4"/>
      <c r="L109" s="4"/>
      <c r="M109" s="4"/>
      <c r="N109" s="4"/>
      <c r="O109" s="151"/>
      <c r="P109" s="4"/>
      <c r="Q109" s="169"/>
      <c r="R109" s="4"/>
      <c r="S109" s="146"/>
      <c r="T109" s="4"/>
      <c r="U109" s="4"/>
      <c r="V109" s="11"/>
      <c r="W109" s="229">
        <v>105</v>
      </c>
      <c r="X109" s="229">
        <v>105</v>
      </c>
      <c r="Y109" s="4"/>
      <c r="Z109" s="69"/>
      <c r="AA109" s="69"/>
      <c r="AB109" s="69"/>
      <c r="AC109" s="69"/>
      <c r="AD109" s="69"/>
      <c r="AE109" s="241"/>
      <c r="AG109" s="4"/>
      <c r="AH109" s="146"/>
      <c r="AI109" s="152">
        <v>105</v>
      </c>
      <c r="AJ109" s="146"/>
      <c r="AK109" s="146"/>
    </row>
    <row r="110" spans="2:37" ht="27" customHeight="1" x14ac:dyDescent="0.2">
      <c r="B110" s="4"/>
      <c r="C110" s="146"/>
      <c r="D110" s="219"/>
      <c r="E110" s="221" t="s">
        <v>166</v>
      </c>
      <c r="F110" s="234" t="s">
        <v>579</v>
      </c>
      <c r="G110" s="4"/>
      <c r="H110" s="4"/>
      <c r="I110" s="4" t="s">
        <v>315</v>
      </c>
      <c r="J110" s="4"/>
      <c r="K110" s="4"/>
      <c r="L110" s="4"/>
      <c r="M110" s="4"/>
      <c r="N110" s="4"/>
      <c r="O110" s="151"/>
      <c r="P110" s="4"/>
      <c r="Q110" s="169"/>
      <c r="R110" s="4"/>
      <c r="S110" s="146"/>
      <c r="T110" s="4"/>
      <c r="U110" s="4"/>
      <c r="V110" s="11"/>
      <c r="W110" s="229">
        <v>106</v>
      </c>
      <c r="X110" s="229">
        <v>106</v>
      </c>
      <c r="Y110" s="4"/>
      <c r="Z110" s="69"/>
      <c r="AA110" s="69"/>
      <c r="AB110" s="69"/>
      <c r="AC110" s="69"/>
      <c r="AD110" s="69"/>
      <c r="AE110" s="241"/>
      <c r="AG110" s="4"/>
      <c r="AH110" s="146"/>
      <c r="AI110" s="152">
        <v>106</v>
      </c>
      <c r="AJ110" s="146"/>
      <c r="AK110" s="146"/>
    </row>
    <row r="111" spans="2:37" ht="27" customHeight="1" x14ac:dyDescent="0.2">
      <c r="B111" s="4"/>
      <c r="C111" s="146"/>
      <c r="D111" s="219"/>
      <c r="E111" s="221" t="s">
        <v>167</v>
      </c>
      <c r="F111" s="234" t="s">
        <v>579</v>
      </c>
      <c r="G111" s="4"/>
      <c r="H111" s="4"/>
      <c r="I111" s="4" t="s">
        <v>315</v>
      </c>
      <c r="J111" s="4"/>
      <c r="K111" s="4"/>
      <c r="L111" s="4"/>
      <c r="M111" s="4"/>
      <c r="N111" s="4"/>
      <c r="O111" s="151"/>
      <c r="P111" s="4"/>
      <c r="Q111" s="169"/>
      <c r="R111" s="4"/>
      <c r="S111" s="146"/>
      <c r="T111" s="4"/>
      <c r="U111" s="4"/>
      <c r="V111" s="11"/>
      <c r="W111" s="229">
        <v>107</v>
      </c>
      <c r="X111" s="229">
        <v>107</v>
      </c>
      <c r="Y111" s="4"/>
      <c r="Z111" s="69"/>
      <c r="AA111" s="69"/>
      <c r="AB111" s="69"/>
      <c r="AC111" s="69"/>
      <c r="AD111" s="69"/>
      <c r="AE111" s="241"/>
      <c r="AG111" s="4"/>
      <c r="AH111" s="146"/>
      <c r="AI111" s="152">
        <v>107</v>
      </c>
      <c r="AJ111" s="146"/>
      <c r="AK111" s="146"/>
    </row>
    <row r="112" spans="2:37" ht="27" customHeight="1" x14ac:dyDescent="0.2">
      <c r="B112" s="4"/>
      <c r="C112" s="146"/>
      <c r="D112" s="219"/>
      <c r="E112" s="221" t="s">
        <v>168</v>
      </c>
      <c r="F112" s="234" t="s">
        <v>579</v>
      </c>
      <c r="G112" s="4"/>
      <c r="H112" s="4"/>
      <c r="I112" s="4" t="s">
        <v>315</v>
      </c>
      <c r="J112" s="4"/>
      <c r="K112" s="4"/>
      <c r="L112" s="4"/>
      <c r="M112" s="4"/>
      <c r="N112" s="4"/>
      <c r="O112" s="151"/>
      <c r="P112" s="4"/>
      <c r="Q112" s="169"/>
      <c r="R112" s="4"/>
      <c r="S112" s="146"/>
      <c r="T112" s="4"/>
      <c r="U112" s="4"/>
      <c r="V112" s="11"/>
      <c r="W112" s="229">
        <v>108</v>
      </c>
      <c r="X112" s="229">
        <v>108</v>
      </c>
      <c r="Y112" s="4"/>
      <c r="Z112" s="69"/>
      <c r="AA112" s="69"/>
      <c r="AB112" s="69"/>
      <c r="AC112" s="69"/>
      <c r="AD112" s="69"/>
      <c r="AE112" s="241"/>
      <c r="AG112" s="4"/>
      <c r="AH112" s="146"/>
      <c r="AI112" s="152">
        <v>108</v>
      </c>
      <c r="AJ112" s="146"/>
      <c r="AK112" s="146"/>
    </row>
    <row r="113" spans="2:37" ht="27" customHeight="1" x14ac:dyDescent="0.2">
      <c r="B113" s="4"/>
      <c r="C113" s="146"/>
      <c r="D113" s="219"/>
      <c r="E113" s="221" t="s">
        <v>169</v>
      </c>
      <c r="F113" s="234" t="s">
        <v>579</v>
      </c>
      <c r="G113" s="4"/>
      <c r="H113" s="4"/>
      <c r="I113" s="4" t="s">
        <v>315</v>
      </c>
      <c r="J113" s="4"/>
      <c r="K113" s="4"/>
      <c r="L113" s="4"/>
      <c r="M113" s="4"/>
      <c r="N113" s="4"/>
      <c r="O113" s="151"/>
      <c r="P113" s="4"/>
      <c r="Q113" s="169"/>
      <c r="R113" s="4"/>
      <c r="S113" s="146"/>
      <c r="T113" s="4"/>
      <c r="U113" s="4"/>
      <c r="V113" s="11"/>
      <c r="W113" s="229">
        <v>109</v>
      </c>
      <c r="X113" s="229">
        <v>109</v>
      </c>
      <c r="Y113" s="4"/>
      <c r="Z113" s="69"/>
      <c r="AA113" s="69"/>
      <c r="AB113" s="69"/>
      <c r="AC113" s="69"/>
      <c r="AD113" s="69"/>
      <c r="AE113" s="241"/>
      <c r="AG113" s="4"/>
      <c r="AH113" s="146"/>
      <c r="AI113" s="152">
        <v>109</v>
      </c>
      <c r="AJ113" s="146"/>
      <c r="AK113" s="146"/>
    </row>
    <row r="114" spans="2:37" ht="27" customHeight="1" x14ac:dyDescent="0.2">
      <c r="B114" s="4"/>
      <c r="C114" s="146"/>
      <c r="D114" s="219"/>
      <c r="E114" s="221" t="s">
        <v>170</v>
      </c>
      <c r="F114" s="234" t="s">
        <v>579</v>
      </c>
      <c r="G114" s="4"/>
      <c r="H114" s="4"/>
      <c r="I114" s="4" t="s">
        <v>315</v>
      </c>
      <c r="J114" s="4"/>
      <c r="K114" s="4"/>
      <c r="L114" s="4"/>
      <c r="M114" s="4"/>
      <c r="N114" s="4"/>
      <c r="O114" s="151"/>
      <c r="P114" s="4"/>
      <c r="Q114" s="169"/>
      <c r="R114" s="4"/>
      <c r="S114" s="146"/>
      <c r="T114" s="4"/>
      <c r="U114" s="4"/>
      <c r="V114" s="11"/>
      <c r="W114" s="229">
        <v>110</v>
      </c>
      <c r="X114" s="229">
        <v>110</v>
      </c>
      <c r="Y114" s="4"/>
      <c r="Z114" s="69"/>
      <c r="AA114" s="69"/>
      <c r="AB114" s="69"/>
      <c r="AC114" s="69"/>
      <c r="AD114" s="69"/>
      <c r="AE114" s="241"/>
      <c r="AG114" s="4"/>
      <c r="AH114" s="146"/>
      <c r="AI114" s="152">
        <v>110</v>
      </c>
      <c r="AJ114" s="146"/>
      <c r="AK114" s="146"/>
    </row>
    <row r="115" spans="2:37" ht="27" customHeight="1" x14ac:dyDescent="0.2">
      <c r="B115" s="4"/>
      <c r="C115" s="146"/>
      <c r="D115" s="219"/>
      <c r="E115" s="221" t="s">
        <v>171</v>
      </c>
      <c r="F115" s="234" t="s">
        <v>579</v>
      </c>
      <c r="G115" s="4"/>
      <c r="H115" s="4"/>
      <c r="I115" s="4" t="s">
        <v>315</v>
      </c>
      <c r="J115" s="4"/>
      <c r="K115" s="4"/>
      <c r="L115" s="4"/>
      <c r="M115" s="4"/>
      <c r="N115" s="4"/>
      <c r="O115" s="151"/>
      <c r="P115" s="4"/>
      <c r="Q115" s="169"/>
      <c r="R115" s="4"/>
      <c r="S115" s="146"/>
      <c r="T115" s="4"/>
      <c r="U115" s="4"/>
      <c r="V115" s="11"/>
      <c r="W115" s="229">
        <v>111</v>
      </c>
      <c r="X115" s="229">
        <v>111</v>
      </c>
      <c r="Y115" s="4"/>
      <c r="Z115" s="69"/>
      <c r="AA115" s="69"/>
      <c r="AB115" s="69"/>
      <c r="AC115" s="69"/>
      <c r="AD115" s="69"/>
      <c r="AE115" s="241"/>
      <c r="AG115" s="4"/>
      <c r="AH115" s="146"/>
      <c r="AI115" s="152">
        <v>111</v>
      </c>
      <c r="AJ115" s="146"/>
      <c r="AK115" s="146"/>
    </row>
    <row r="116" spans="2:37" ht="27" customHeight="1" x14ac:dyDescent="0.2">
      <c r="B116" s="4"/>
      <c r="C116" s="146"/>
      <c r="D116" s="219"/>
      <c r="E116" s="221" t="s">
        <v>172</v>
      </c>
      <c r="F116" s="234" t="s">
        <v>579</v>
      </c>
      <c r="G116" s="4"/>
      <c r="H116" s="4"/>
      <c r="I116" s="4" t="s">
        <v>315</v>
      </c>
      <c r="J116" s="4"/>
      <c r="K116" s="4"/>
      <c r="L116" s="4"/>
      <c r="M116" s="4"/>
      <c r="N116" s="4"/>
      <c r="O116" s="151"/>
      <c r="P116" s="4"/>
      <c r="Q116" s="169"/>
      <c r="R116" s="4"/>
      <c r="S116" s="146"/>
      <c r="T116" s="4"/>
      <c r="U116" s="4"/>
      <c r="V116" s="11"/>
      <c r="W116" s="229">
        <v>112</v>
      </c>
      <c r="X116" s="229">
        <v>112</v>
      </c>
      <c r="Y116" s="4"/>
      <c r="Z116" s="69"/>
      <c r="AA116" s="69"/>
      <c r="AB116" s="69"/>
      <c r="AC116" s="69"/>
      <c r="AD116" s="69"/>
      <c r="AE116" s="241"/>
      <c r="AG116" s="4"/>
      <c r="AH116" s="146"/>
      <c r="AI116" s="152">
        <v>112</v>
      </c>
      <c r="AJ116" s="146"/>
      <c r="AK116" s="146"/>
    </row>
    <row r="117" spans="2:37" ht="27" customHeight="1" x14ac:dyDescent="0.2">
      <c r="B117" s="4"/>
      <c r="C117" s="146"/>
      <c r="D117" s="219"/>
      <c r="E117" s="221" t="s">
        <v>173</v>
      </c>
      <c r="F117" s="234" t="s">
        <v>579</v>
      </c>
      <c r="G117" s="4"/>
      <c r="H117" s="4"/>
      <c r="I117" s="4" t="s">
        <v>315</v>
      </c>
      <c r="J117" s="4"/>
      <c r="K117" s="4"/>
      <c r="L117" s="4"/>
      <c r="M117" s="4"/>
      <c r="N117" s="4"/>
      <c r="O117" s="151"/>
      <c r="P117" s="4"/>
      <c r="Q117" s="169"/>
      <c r="R117" s="4"/>
      <c r="S117" s="146"/>
      <c r="T117" s="4"/>
      <c r="U117" s="4"/>
      <c r="V117" s="11"/>
      <c r="W117" s="229">
        <v>113</v>
      </c>
      <c r="X117" s="229">
        <v>113</v>
      </c>
      <c r="Y117" s="4"/>
      <c r="Z117" s="69"/>
      <c r="AA117" s="69"/>
      <c r="AB117" s="69"/>
      <c r="AC117" s="69"/>
      <c r="AD117" s="69"/>
      <c r="AE117" s="241"/>
      <c r="AG117" s="4"/>
      <c r="AH117" s="146"/>
      <c r="AI117" s="152">
        <v>113</v>
      </c>
      <c r="AJ117" s="146"/>
      <c r="AK117" s="146"/>
    </row>
    <row r="118" spans="2:37" ht="27" customHeight="1" x14ac:dyDescent="0.2">
      <c r="B118" s="4"/>
      <c r="C118" s="146"/>
      <c r="D118" s="219"/>
      <c r="E118" s="221" t="s">
        <v>174</v>
      </c>
      <c r="F118" s="234" t="s">
        <v>579</v>
      </c>
      <c r="G118" s="4"/>
      <c r="H118" s="4"/>
      <c r="I118" s="4" t="s">
        <v>315</v>
      </c>
      <c r="J118" s="4"/>
      <c r="K118" s="4"/>
      <c r="L118" s="4"/>
      <c r="M118" s="4"/>
      <c r="N118" s="4"/>
      <c r="O118" s="151"/>
      <c r="P118" s="4"/>
      <c r="Q118" s="169"/>
      <c r="R118" s="4"/>
      <c r="S118" s="146"/>
      <c r="T118" s="4"/>
      <c r="U118" s="4"/>
      <c r="V118" s="11"/>
      <c r="W118" s="229">
        <v>114</v>
      </c>
      <c r="X118" s="229">
        <v>114</v>
      </c>
      <c r="Y118" s="4"/>
      <c r="Z118" s="69"/>
      <c r="AA118" s="69"/>
      <c r="AB118" s="69"/>
      <c r="AC118" s="69"/>
      <c r="AD118" s="69"/>
      <c r="AE118" s="241"/>
      <c r="AG118" s="4"/>
      <c r="AH118" s="146"/>
      <c r="AI118" s="152">
        <v>114</v>
      </c>
      <c r="AJ118" s="146"/>
      <c r="AK118" s="146"/>
    </row>
    <row r="119" spans="2:37" ht="27" customHeight="1" x14ac:dyDescent="0.2">
      <c r="B119" s="4"/>
      <c r="C119" s="146"/>
      <c r="D119" s="219"/>
      <c r="E119" s="221" t="s">
        <v>175</v>
      </c>
      <c r="F119" s="234" t="s">
        <v>579</v>
      </c>
      <c r="G119" s="4"/>
      <c r="H119" s="4"/>
      <c r="I119" s="4" t="s">
        <v>315</v>
      </c>
      <c r="J119" s="4"/>
      <c r="K119" s="4"/>
      <c r="L119" s="4"/>
      <c r="M119" s="4"/>
      <c r="N119" s="4"/>
      <c r="O119" s="151"/>
      <c r="P119" s="4"/>
      <c r="Q119" s="169"/>
      <c r="R119" s="4"/>
      <c r="S119" s="146"/>
      <c r="T119" s="4"/>
      <c r="U119" s="4"/>
      <c r="V119" s="11"/>
      <c r="W119" s="229">
        <v>115</v>
      </c>
      <c r="X119" s="229">
        <v>115</v>
      </c>
      <c r="Y119" s="4"/>
      <c r="Z119" s="69"/>
      <c r="AA119" s="69"/>
      <c r="AB119" s="69"/>
      <c r="AC119" s="69"/>
      <c r="AD119" s="69"/>
      <c r="AE119" s="241"/>
      <c r="AG119" s="4"/>
      <c r="AH119" s="146"/>
      <c r="AI119" s="152">
        <v>115</v>
      </c>
      <c r="AJ119" s="146"/>
      <c r="AK119" s="146"/>
    </row>
    <row r="120" spans="2:37" ht="27" customHeight="1" x14ac:dyDescent="0.2">
      <c r="B120" s="4"/>
      <c r="C120" s="146"/>
      <c r="D120" s="219"/>
      <c r="E120" s="221" t="s">
        <v>176</v>
      </c>
      <c r="F120" s="234" t="s">
        <v>579</v>
      </c>
      <c r="G120" s="4"/>
      <c r="H120" s="4"/>
      <c r="I120" s="4" t="s">
        <v>315</v>
      </c>
      <c r="J120" s="4"/>
      <c r="K120" s="4"/>
      <c r="L120" s="4"/>
      <c r="M120" s="4"/>
      <c r="N120" s="4"/>
      <c r="O120" s="151"/>
      <c r="P120" s="4"/>
      <c r="Q120" s="169"/>
      <c r="R120" s="4"/>
      <c r="S120" s="146"/>
      <c r="T120" s="4"/>
      <c r="U120" s="4"/>
      <c r="V120" s="11"/>
      <c r="W120" s="229">
        <v>116</v>
      </c>
      <c r="X120" s="229">
        <v>116</v>
      </c>
      <c r="Y120" s="4"/>
      <c r="Z120" s="69"/>
      <c r="AA120" s="69"/>
      <c r="AB120" s="69"/>
      <c r="AC120" s="69"/>
      <c r="AD120" s="69"/>
      <c r="AE120" s="241"/>
      <c r="AG120" s="4"/>
      <c r="AH120" s="146"/>
      <c r="AI120" s="152">
        <v>116</v>
      </c>
      <c r="AJ120" s="146"/>
      <c r="AK120" s="146"/>
    </row>
    <row r="121" spans="2:37" ht="27" customHeight="1" x14ac:dyDescent="0.2">
      <c r="B121" s="4"/>
      <c r="C121" s="146"/>
      <c r="D121" s="219"/>
      <c r="E121" s="221" t="s">
        <v>177</v>
      </c>
      <c r="F121" s="234" t="s">
        <v>579</v>
      </c>
      <c r="G121" s="4"/>
      <c r="H121" s="4"/>
      <c r="I121" s="4" t="s">
        <v>315</v>
      </c>
      <c r="J121" s="4"/>
      <c r="K121" s="4"/>
      <c r="L121" s="4"/>
      <c r="M121" s="4"/>
      <c r="N121" s="4"/>
      <c r="O121" s="151"/>
      <c r="P121" s="4"/>
      <c r="Q121" s="169"/>
      <c r="R121" s="4"/>
      <c r="S121" s="146"/>
      <c r="T121" s="4"/>
      <c r="U121" s="4"/>
      <c r="V121" s="11"/>
      <c r="W121" s="229">
        <v>117</v>
      </c>
      <c r="X121" s="229">
        <v>117</v>
      </c>
      <c r="Y121" s="4"/>
      <c r="Z121" s="69"/>
      <c r="AA121" s="69"/>
      <c r="AB121" s="69"/>
      <c r="AC121" s="69"/>
      <c r="AD121" s="69"/>
      <c r="AE121" s="241"/>
      <c r="AG121" s="4"/>
      <c r="AH121" s="146"/>
      <c r="AI121" s="152">
        <v>117</v>
      </c>
      <c r="AJ121" s="146"/>
      <c r="AK121" s="146"/>
    </row>
    <row r="122" spans="2:37" ht="27" customHeight="1" x14ac:dyDescent="0.2">
      <c r="B122" s="4"/>
      <c r="C122" s="146"/>
      <c r="D122" s="219"/>
      <c r="E122" s="221" t="s">
        <v>178</v>
      </c>
      <c r="F122" s="234" t="s">
        <v>579</v>
      </c>
      <c r="G122" s="4"/>
      <c r="H122" s="4"/>
      <c r="I122" s="4" t="s">
        <v>315</v>
      </c>
      <c r="J122" s="4"/>
      <c r="K122" s="4"/>
      <c r="L122" s="4"/>
      <c r="M122" s="4"/>
      <c r="N122" s="4"/>
      <c r="O122" s="151"/>
      <c r="P122" s="4"/>
      <c r="Q122" s="169"/>
      <c r="R122" s="4"/>
      <c r="S122" s="146"/>
      <c r="T122" s="4"/>
      <c r="U122" s="4"/>
      <c r="V122" s="11"/>
      <c r="W122" s="229">
        <v>118</v>
      </c>
      <c r="X122" s="229">
        <v>118</v>
      </c>
      <c r="Y122" s="4"/>
      <c r="Z122" s="69"/>
      <c r="AA122" s="69"/>
      <c r="AB122" s="69"/>
      <c r="AC122" s="69"/>
      <c r="AD122" s="69"/>
      <c r="AE122" s="241"/>
      <c r="AG122" s="4"/>
      <c r="AH122" s="146"/>
      <c r="AI122" s="152">
        <v>118</v>
      </c>
      <c r="AJ122" s="146"/>
      <c r="AK122" s="146"/>
    </row>
    <row r="123" spans="2:37" ht="27" customHeight="1" x14ac:dyDescent="0.2">
      <c r="B123" s="4"/>
      <c r="C123" s="146"/>
      <c r="D123" s="219"/>
      <c r="E123" s="221" t="s">
        <v>179</v>
      </c>
      <c r="F123" s="234" t="s">
        <v>579</v>
      </c>
      <c r="G123" s="4"/>
      <c r="H123" s="4"/>
      <c r="I123" s="4" t="s">
        <v>315</v>
      </c>
      <c r="J123" s="4"/>
      <c r="K123" s="4"/>
      <c r="L123" s="4"/>
      <c r="M123" s="4"/>
      <c r="N123" s="4"/>
      <c r="O123" s="151"/>
      <c r="P123" s="4"/>
      <c r="Q123" s="169"/>
      <c r="R123" s="4"/>
      <c r="S123" s="146"/>
      <c r="T123" s="4"/>
      <c r="U123" s="4"/>
      <c r="V123" s="11"/>
      <c r="W123" s="229">
        <v>119</v>
      </c>
      <c r="X123" s="229">
        <v>119</v>
      </c>
      <c r="Y123" s="4"/>
      <c r="Z123" s="69"/>
      <c r="AA123" s="69"/>
      <c r="AB123" s="69"/>
      <c r="AC123" s="69"/>
      <c r="AD123" s="69"/>
      <c r="AE123" s="241"/>
      <c r="AG123" s="4"/>
      <c r="AH123" s="146"/>
      <c r="AI123" s="152">
        <v>119</v>
      </c>
      <c r="AJ123" s="146"/>
      <c r="AK123" s="146"/>
    </row>
    <row r="124" spans="2:37" ht="27" customHeight="1" x14ac:dyDescent="0.2">
      <c r="B124" s="4"/>
      <c r="C124" s="146"/>
      <c r="D124" s="219"/>
      <c r="E124" s="221" t="s">
        <v>180</v>
      </c>
      <c r="F124" s="234" t="s">
        <v>579</v>
      </c>
      <c r="G124" s="4"/>
      <c r="H124" s="4"/>
      <c r="I124" s="4" t="s">
        <v>315</v>
      </c>
      <c r="J124" s="4"/>
      <c r="K124" s="4"/>
      <c r="L124" s="4"/>
      <c r="M124" s="4"/>
      <c r="N124" s="4"/>
      <c r="O124" s="151"/>
      <c r="P124" s="4"/>
      <c r="Q124" s="169"/>
      <c r="R124" s="4"/>
      <c r="S124" s="146"/>
      <c r="T124" s="4"/>
      <c r="U124" s="4"/>
      <c r="V124" s="11"/>
      <c r="W124" s="229">
        <v>120</v>
      </c>
      <c r="X124" s="229">
        <v>120</v>
      </c>
      <c r="Y124" s="4"/>
      <c r="Z124" s="69"/>
      <c r="AA124" s="69"/>
      <c r="AB124" s="69"/>
      <c r="AC124" s="69"/>
      <c r="AD124" s="69"/>
      <c r="AE124" s="241"/>
      <c r="AG124" s="4"/>
      <c r="AH124" s="146"/>
      <c r="AI124" s="152">
        <v>120</v>
      </c>
      <c r="AJ124" s="146"/>
      <c r="AK124" s="146"/>
    </row>
    <row r="125" spans="2:37" ht="27" customHeight="1" x14ac:dyDescent="0.2">
      <c r="B125" s="4"/>
      <c r="C125" s="146"/>
      <c r="D125" s="219"/>
      <c r="E125" s="221" t="s">
        <v>181</v>
      </c>
      <c r="F125" s="234" t="s">
        <v>579</v>
      </c>
      <c r="G125" s="4"/>
      <c r="H125" s="4"/>
      <c r="I125" s="4" t="s">
        <v>315</v>
      </c>
      <c r="J125" s="4"/>
      <c r="K125" s="4"/>
      <c r="L125" s="4"/>
      <c r="M125" s="4"/>
      <c r="N125" s="4"/>
      <c r="O125" s="151"/>
      <c r="P125" s="4"/>
      <c r="Q125" s="169"/>
      <c r="R125" s="4"/>
      <c r="S125" s="146"/>
      <c r="T125" s="4"/>
      <c r="U125" s="4"/>
      <c r="V125" s="11"/>
      <c r="W125" s="229">
        <v>121</v>
      </c>
      <c r="X125" s="229">
        <v>121</v>
      </c>
      <c r="Y125" s="4"/>
      <c r="Z125" s="69"/>
      <c r="AA125" s="69"/>
      <c r="AB125" s="69"/>
      <c r="AC125" s="69"/>
      <c r="AD125" s="69"/>
      <c r="AE125" s="241"/>
      <c r="AG125" s="4"/>
      <c r="AH125" s="146"/>
      <c r="AI125" s="152">
        <v>121</v>
      </c>
      <c r="AJ125" s="146"/>
      <c r="AK125" s="146"/>
    </row>
    <row r="126" spans="2:37" ht="27" customHeight="1" x14ac:dyDescent="0.2">
      <c r="B126" s="4"/>
      <c r="C126" s="146"/>
      <c r="D126" s="219"/>
      <c r="E126" s="221" t="s">
        <v>182</v>
      </c>
      <c r="F126" s="234" t="s">
        <v>579</v>
      </c>
      <c r="G126" s="4"/>
      <c r="H126" s="4"/>
      <c r="I126" s="4" t="s">
        <v>315</v>
      </c>
      <c r="J126" s="4"/>
      <c r="K126" s="4"/>
      <c r="L126" s="4"/>
      <c r="M126" s="4"/>
      <c r="N126" s="4"/>
      <c r="O126" s="151"/>
      <c r="P126" s="4"/>
      <c r="Q126" s="169"/>
      <c r="R126" s="4"/>
      <c r="S126" s="146"/>
      <c r="T126" s="4"/>
      <c r="U126" s="4"/>
      <c r="V126" s="11"/>
      <c r="W126" s="229">
        <v>122</v>
      </c>
      <c r="X126" s="229">
        <v>122</v>
      </c>
      <c r="Y126" s="4"/>
      <c r="Z126" s="69"/>
      <c r="AA126" s="69"/>
      <c r="AB126" s="69"/>
      <c r="AC126" s="69"/>
      <c r="AD126" s="69"/>
      <c r="AE126" s="241"/>
      <c r="AG126" s="4"/>
      <c r="AH126" s="146"/>
      <c r="AI126" s="152">
        <v>122</v>
      </c>
      <c r="AJ126" s="146"/>
      <c r="AK126" s="146"/>
    </row>
    <row r="127" spans="2:37" ht="27" customHeight="1" x14ac:dyDescent="0.2">
      <c r="B127" s="4"/>
      <c r="C127" s="146"/>
      <c r="D127" s="219"/>
      <c r="E127" s="221" t="s">
        <v>183</v>
      </c>
      <c r="F127" s="234" t="s">
        <v>579</v>
      </c>
      <c r="G127" s="4"/>
      <c r="H127" s="4"/>
      <c r="I127" s="4" t="s">
        <v>315</v>
      </c>
      <c r="J127" s="4"/>
      <c r="K127" s="4"/>
      <c r="L127" s="4"/>
      <c r="M127" s="4"/>
      <c r="N127" s="4"/>
      <c r="O127" s="151"/>
      <c r="P127" s="4"/>
      <c r="Q127" s="169"/>
      <c r="R127" s="4"/>
      <c r="S127" s="146"/>
      <c r="T127" s="4"/>
      <c r="U127" s="4"/>
      <c r="V127" s="11"/>
      <c r="W127" s="229">
        <v>123</v>
      </c>
      <c r="X127" s="229">
        <v>123</v>
      </c>
      <c r="Y127" s="4"/>
      <c r="Z127" s="69"/>
      <c r="AA127" s="69"/>
      <c r="AB127" s="69"/>
      <c r="AC127" s="69"/>
      <c r="AD127" s="69"/>
      <c r="AE127" s="241"/>
      <c r="AG127" s="4"/>
      <c r="AH127" s="146"/>
      <c r="AI127" s="152">
        <v>123</v>
      </c>
      <c r="AJ127" s="146"/>
      <c r="AK127" s="146"/>
    </row>
    <row r="128" spans="2:37" ht="27" customHeight="1" x14ac:dyDescent="0.2">
      <c r="B128" s="4"/>
      <c r="C128" s="146"/>
      <c r="D128" s="219"/>
      <c r="E128" s="221" t="s">
        <v>184</v>
      </c>
      <c r="F128" s="234" t="s">
        <v>579</v>
      </c>
      <c r="G128" s="4"/>
      <c r="H128" s="4"/>
      <c r="I128" s="4" t="s">
        <v>315</v>
      </c>
      <c r="J128" s="4"/>
      <c r="K128" s="4"/>
      <c r="L128" s="4"/>
      <c r="M128" s="4"/>
      <c r="N128" s="4"/>
      <c r="O128" s="151"/>
      <c r="P128" s="4"/>
      <c r="Q128" s="169"/>
      <c r="R128" s="4"/>
      <c r="S128" s="146"/>
      <c r="T128" s="4"/>
      <c r="U128" s="4"/>
      <c r="V128" s="11"/>
      <c r="W128" s="229">
        <v>124</v>
      </c>
      <c r="X128" s="229">
        <v>124</v>
      </c>
      <c r="Y128" s="4"/>
      <c r="Z128" s="69"/>
      <c r="AA128" s="69"/>
      <c r="AB128" s="69"/>
      <c r="AC128" s="69"/>
      <c r="AD128" s="69"/>
      <c r="AE128" s="241"/>
      <c r="AG128" s="4"/>
      <c r="AH128" s="146"/>
      <c r="AI128" s="152">
        <v>124</v>
      </c>
      <c r="AJ128" s="146"/>
      <c r="AK128" s="146"/>
    </row>
    <row r="129" spans="2:37" ht="27" customHeight="1" x14ac:dyDescent="0.2">
      <c r="B129" s="4"/>
      <c r="C129" s="146"/>
      <c r="D129" s="219"/>
      <c r="E129" s="221" t="s">
        <v>185</v>
      </c>
      <c r="F129" s="234" t="s">
        <v>579</v>
      </c>
      <c r="G129" s="4"/>
      <c r="H129" s="4"/>
      <c r="I129" s="4" t="s">
        <v>315</v>
      </c>
      <c r="J129" s="4"/>
      <c r="K129" s="4"/>
      <c r="L129" s="4"/>
      <c r="M129" s="4"/>
      <c r="N129" s="4"/>
      <c r="O129" s="151"/>
      <c r="P129" s="4"/>
      <c r="Q129" s="169"/>
      <c r="R129" s="4"/>
      <c r="S129" s="146"/>
      <c r="T129" s="4"/>
      <c r="U129" s="4"/>
      <c r="V129" s="11"/>
      <c r="W129" s="229">
        <v>125</v>
      </c>
      <c r="X129" s="229">
        <v>125</v>
      </c>
      <c r="Y129" s="4"/>
      <c r="Z129" s="69"/>
      <c r="AA129" s="69"/>
      <c r="AB129" s="69"/>
      <c r="AC129" s="69"/>
      <c r="AD129" s="69"/>
      <c r="AE129" s="241"/>
      <c r="AG129" s="4"/>
      <c r="AH129" s="146"/>
      <c r="AI129" s="152">
        <v>125</v>
      </c>
      <c r="AJ129" s="146"/>
      <c r="AK129" s="146"/>
    </row>
    <row r="130" spans="2:37" ht="27" customHeight="1" x14ac:dyDescent="0.2">
      <c r="B130" s="4"/>
      <c r="C130" s="146"/>
      <c r="D130" s="219"/>
      <c r="E130" s="221" t="s">
        <v>186</v>
      </c>
      <c r="F130" s="234" t="s">
        <v>579</v>
      </c>
      <c r="G130" s="4"/>
      <c r="H130" s="4"/>
      <c r="I130" s="4" t="s">
        <v>315</v>
      </c>
      <c r="J130" s="4"/>
      <c r="K130" s="4"/>
      <c r="L130" s="4"/>
      <c r="M130" s="4"/>
      <c r="N130" s="4"/>
      <c r="O130" s="151"/>
      <c r="P130" s="4"/>
      <c r="Q130" s="169"/>
      <c r="R130" s="4"/>
      <c r="S130" s="146"/>
      <c r="T130" s="4"/>
      <c r="U130" s="4"/>
      <c r="V130" s="11"/>
      <c r="W130" s="229">
        <v>126</v>
      </c>
      <c r="X130" s="229">
        <v>126</v>
      </c>
      <c r="Y130" s="4"/>
      <c r="Z130" s="69"/>
      <c r="AA130" s="69"/>
      <c r="AB130" s="69"/>
      <c r="AC130" s="69"/>
      <c r="AD130" s="69"/>
      <c r="AE130" s="241"/>
      <c r="AG130" s="4"/>
      <c r="AH130" s="146"/>
      <c r="AI130" s="152">
        <v>126</v>
      </c>
      <c r="AJ130" s="146"/>
      <c r="AK130" s="146"/>
    </row>
    <row r="131" spans="2:37" ht="27" customHeight="1" x14ac:dyDescent="0.2">
      <c r="B131" s="4"/>
      <c r="C131" s="146"/>
      <c r="D131" s="219"/>
      <c r="E131" s="221" t="s">
        <v>187</v>
      </c>
      <c r="F131" s="234" t="s">
        <v>579</v>
      </c>
      <c r="G131" s="4"/>
      <c r="H131" s="4"/>
      <c r="I131" s="4" t="s">
        <v>315</v>
      </c>
      <c r="J131" s="4"/>
      <c r="K131" s="4"/>
      <c r="L131" s="4"/>
      <c r="M131" s="4"/>
      <c r="N131" s="4"/>
      <c r="O131" s="151"/>
      <c r="P131" s="4"/>
      <c r="Q131" s="169"/>
      <c r="R131" s="4"/>
      <c r="S131" s="146"/>
      <c r="T131" s="4"/>
      <c r="U131" s="4"/>
      <c r="V131" s="11"/>
      <c r="W131" s="229">
        <v>127</v>
      </c>
      <c r="X131" s="229">
        <v>127</v>
      </c>
      <c r="Y131" s="4"/>
      <c r="Z131" s="69"/>
      <c r="AA131" s="69"/>
      <c r="AB131" s="69"/>
      <c r="AC131" s="69"/>
      <c r="AD131" s="69"/>
      <c r="AE131" s="241"/>
      <c r="AG131" s="4"/>
      <c r="AH131" s="146"/>
      <c r="AI131" s="152">
        <v>127</v>
      </c>
      <c r="AJ131" s="146"/>
      <c r="AK131" s="146"/>
    </row>
    <row r="132" spans="2:37" ht="27" customHeight="1" x14ac:dyDescent="0.2">
      <c r="B132" s="4"/>
      <c r="C132" s="146"/>
      <c r="D132" s="219"/>
      <c r="E132" s="221" t="s">
        <v>188</v>
      </c>
      <c r="F132" s="234" t="s">
        <v>579</v>
      </c>
      <c r="G132" s="4"/>
      <c r="H132" s="4"/>
      <c r="I132" s="4" t="s">
        <v>315</v>
      </c>
      <c r="J132" s="4"/>
      <c r="K132" s="4"/>
      <c r="L132" s="4"/>
      <c r="M132" s="4"/>
      <c r="N132" s="4"/>
      <c r="O132" s="151"/>
      <c r="P132" s="4"/>
      <c r="Q132" s="169"/>
      <c r="R132" s="4"/>
      <c r="S132" s="146"/>
      <c r="T132" s="4"/>
      <c r="U132" s="4"/>
      <c r="V132" s="11"/>
      <c r="W132" s="229">
        <v>128</v>
      </c>
      <c r="X132" s="229">
        <v>128</v>
      </c>
      <c r="Y132" s="4"/>
      <c r="Z132" s="69"/>
      <c r="AA132" s="69"/>
      <c r="AB132" s="69"/>
      <c r="AC132" s="69"/>
      <c r="AD132" s="69"/>
      <c r="AE132" s="241"/>
      <c r="AG132" s="4"/>
      <c r="AH132" s="146"/>
      <c r="AI132" s="152">
        <v>128</v>
      </c>
      <c r="AJ132" s="146"/>
      <c r="AK132" s="146"/>
    </row>
    <row r="133" spans="2:37" ht="27" customHeight="1" x14ac:dyDescent="0.2">
      <c r="B133" s="4"/>
      <c r="C133" s="146"/>
      <c r="D133" s="219"/>
      <c r="E133" s="221" t="s">
        <v>189</v>
      </c>
      <c r="F133" s="234" t="s">
        <v>579</v>
      </c>
      <c r="G133" s="4"/>
      <c r="H133" s="4"/>
      <c r="I133" s="4" t="s">
        <v>315</v>
      </c>
      <c r="J133" s="4"/>
      <c r="K133" s="4"/>
      <c r="L133" s="4"/>
      <c r="M133" s="4"/>
      <c r="N133" s="4"/>
      <c r="O133" s="151"/>
      <c r="P133" s="4"/>
      <c r="Q133" s="169"/>
      <c r="R133" s="4"/>
      <c r="S133" s="146"/>
      <c r="T133" s="4"/>
      <c r="U133" s="4"/>
      <c r="V133" s="11"/>
      <c r="W133" s="229">
        <v>129</v>
      </c>
      <c r="X133" s="229">
        <v>129</v>
      </c>
      <c r="Y133" s="4"/>
      <c r="Z133" s="69"/>
      <c r="AA133" s="69"/>
      <c r="AB133" s="69"/>
      <c r="AC133" s="69"/>
      <c r="AD133" s="69"/>
      <c r="AE133" s="241"/>
      <c r="AG133" s="4"/>
      <c r="AH133" s="146"/>
      <c r="AI133" s="152">
        <v>129</v>
      </c>
      <c r="AJ133" s="146"/>
      <c r="AK133" s="146"/>
    </row>
    <row r="134" spans="2:37" ht="27" customHeight="1" x14ac:dyDescent="0.2">
      <c r="B134" s="4"/>
      <c r="C134" s="146"/>
      <c r="D134" s="219"/>
      <c r="E134" s="221" t="s">
        <v>190</v>
      </c>
      <c r="F134" s="234" t="s">
        <v>579</v>
      </c>
      <c r="G134" s="4"/>
      <c r="H134" s="4"/>
      <c r="I134" s="4" t="s">
        <v>315</v>
      </c>
      <c r="J134" s="4"/>
      <c r="K134" s="4"/>
      <c r="L134" s="4"/>
      <c r="M134" s="4"/>
      <c r="N134" s="4"/>
      <c r="O134" s="151"/>
      <c r="P134" s="4"/>
      <c r="Q134" s="169"/>
      <c r="R134" s="4"/>
      <c r="S134" s="146"/>
      <c r="T134" s="4"/>
      <c r="U134" s="4"/>
      <c r="V134" s="11"/>
      <c r="W134" s="229">
        <v>130</v>
      </c>
      <c r="X134" s="229">
        <v>130</v>
      </c>
      <c r="Y134" s="4"/>
      <c r="Z134" s="69"/>
      <c r="AA134" s="69"/>
      <c r="AB134" s="69"/>
      <c r="AC134" s="69"/>
      <c r="AD134" s="69"/>
      <c r="AE134" s="241"/>
      <c r="AG134" s="4"/>
      <c r="AH134" s="146"/>
      <c r="AI134" s="152">
        <v>130</v>
      </c>
      <c r="AJ134" s="146"/>
      <c r="AK134" s="146"/>
    </row>
    <row r="135" spans="2:37" ht="27" customHeight="1" x14ac:dyDescent="0.2">
      <c r="B135" s="4"/>
      <c r="C135" s="146"/>
      <c r="D135" s="219"/>
      <c r="E135" s="221" t="s">
        <v>191</v>
      </c>
      <c r="F135" s="234" t="s">
        <v>579</v>
      </c>
      <c r="G135" s="4"/>
      <c r="H135" s="4"/>
      <c r="I135" s="4" t="s">
        <v>315</v>
      </c>
      <c r="J135" s="4"/>
      <c r="K135" s="4"/>
      <c r="L135" s="4"/>
      <c r="M135" s="4"/>
      <c r="N135" s="4"/>
      <c r="O135" s="151"/>
      <c r="P135" s="4"/>
      <c r="Q135" s="169"/>
      <c r="R135" s="4"/>
      <c r="S135" s="146"/>
      <c r="T135" s="4"/>
      <c r="U135" s="4"/>
      <c r="V135" s="11"/>
      <c r="W135" s="229">
        <v>131</v>
      </c>
      <c r="X135" s="229">
        <v>131</v>
      </c>
      <c r="Y135" s="4"/>
      <c r="Z135" s="69"/>
      <c r="AA135" s="69"/>
      <c r="AB135" s="69"/>
      <c r="AC135" s="69"/>
      <c r="AD135" s="69"/>
      <c r="AE135" s="241"/>
      <c r="AG135" s="4"/>
      <c r="AH135" s="146"/>
      <c r="AI135" s="152">
        <v>131</v>
      </c>
      <c r="AJ135" s="146"/>
      <c r="AK135" s="146"/>
    </row>
    <row r="136" spans="2:37" ht="27" customHeight="1" x14ac:dyDescent="0.2">
      <c r="B136" s="4"/>
      <c r="C136" s="146"/>
      <c r="D136" s="219"/>
      <c r="E136" s="221" t="s">
        <v>192</v>
      </c>
      <c r="F136" s="234" t="s">
        <v>579</v>
      </c>
      <c r="G136" s="4"/>
      <c r="H136" s="4"/>
      <c r="I136" s="4" t="s">
        <v>315</v>
      </c>
      <c r="J136" s="4"/>
      <c r="K136" s="4"/>
      <c r="L136" s="4"/>
      <c r="M136" s="4"/>
      <c r="N136" s="4"/>
      <c r="O136" s="151"/>
      <c r="P136" s="4"/>
      <c r="Q136" s="169"/>
      <c r="R136" s="4"/>
      <c r="S136" s="146"/>
      <c r="T136" s="4"/>
      <c r="U136" s="4"/>
      <c r="V136" s="11"/>
      <c r="W136" s="229">
        <v>132</v>
      </c>
      <c r="X136" s="229">
        <v>132</v>
      </c>
      <c r="Y136" s="4"/>
      <c r="Z136" s="69"/>
      <c r="AA136" s="69"/>
      <c r="AB136" s="69"/>
      <c r="AC136" s="69"/>
      <c r="AD136" s="69"/>
      <c r="AE136" s="241"/>
      <c r="AG136" s="4"/>
      <c r="AH136" s="146"/>
      <c r="AI136" s="152">
        <v>132</v>
      </c>
      <c r="AJ136" s="146"/>
      <c r="AK136" s="146"/>
    </row>
    <row r="137" spans="2:37" ht="27" customHeight="1" x14ac:dyDescent="0.2">
      <c r="B137" s="4"/>
      <c r="C137" s="146"/>
      <c r="D137" s="219"/>
      <c r="E137" s="221" t="s">
        <v>193</v>
      </c>
      <c r="F137" s="234" t="s">
        <v>579</v>
      </c>
      <c r="G137" s="4"/>
      <c r="H137" s="4"/>
      <c r="I137" s="4" t="s">
        <v>315</v>
      </c>
      <c r="J137" s="4"/>
      <c r="K137" s="4"/>
      <c r="L137" s="4"/>
      <c r="M137" s="4"/>
      <c r="N137" s="4"/>
      <c r="O137" s="151"/>
      <c r="P137" s="4"/>
      <c r="Q137" s="169"/>
      <c r="R137" s="4"/>
      <c r="S137" s="146"/>
      <c r="T137" s="4"/>
      <c r="U137" s="4"/>
      <c r="V137" s="11"/>
      <c r="W137" s="229">
        <v>133</v>
      </c>
      <c r="X137" s="229">
        <v>133</v>
      </c>
      <c r="Y137" s="4"/>
      <c r="Z137" s="69"/>
      <c r="AA137" s="69"/>
      <c r="AB137" s="69"/>
      <c r="AC137" s="69"/>
      <c r="AD137" s="69"/>
      <c r="AE137" s="241"/>
      <c r="AG137" s="4"/>
      <c r="AH137" s="146"/>
      <c r="AI137" s="152">
        <v>133</v>
      </c>
      <c r="AJ137" s="146"/>
      <c r="AK137" s="146"/>
    </row>
    <row r="138" spans="2:37" ht="27" customHeight="1" x14ac:dyDescent="0.2">
      <c r="B138" s="4"/>
      <c r="C138" s="146"/>
      <c r="D138" s="219"/>
      <c r="E138" s="221" t="s">
        <v>194</v>
      </c>
      <c r="F138" s="234" t="s">
        <v>579</v>
      </c>
      <c r="G138" s="4"/>
      <c r="H138" s="4"/>
      <c r="I138" s="4" t="s">
        <v>315</v>
      </c>
      <c r="J138" s="4"/>
      <c r="K138" s="4"/>
      <c r="L138" s="4"/>
      <c r="M138" s="4"/>
      <c r="N138" s="4"/>
      <c r="O138" s="151"/>
      <c r="P138" s="4"/>
      <c r="Q138" s="169"/>
      <c r="R138" s="4"/>
      <c r="S138" s="146"/>
      <c r="T138" s="4"/>
      <c r="U138" s="4"/>
      <c r="V138" s="11"/>
      <c r="W138" s="229">
        <v>134</v>
      </c>
      <c r="X138" s="229">
        <v>134</v>
      </c>
      <c r="Y138" s="4"/>
      <c r="Z138" s="69"/>
      <c r="AA138" s="69"/>
      <c r="AB138" s="69"/>
      <c r="AC138" s="69"/>
      <c r="AD138" s="69"/>
      <c r="AE138" s="241"/>
      <c r="AG138" s="4"/>
      <c r="AH138" s="146"/>
      <c r="AI138" s="152">
        <v>134</v>
      </c>
      <c r="AJ138" s="146"/>
      <c r="AK138" s="146"/>
    </row>
    <row r="139" spans="2:37" ht="27" customHeight="1" x14ac:dyDescent="0.2">
      <c r="B139" s="4"/>
      <c r="C139" s="146"/>
      <c r="D139" s="219"/>
      <c r="E139" s="221" t="s">
        <v>195</v>
      </c>
      <c r="F139" s="234" t="s">
        <v>579</v>
      </c>
      <c r="G139" s="4"/>
      <c r="H139" s="4"/>
      <c r="I139" s="4" t="s">
        <v>315</v>
      </c>
      <c r="J139" s="4"/>
      <c r="K139" s="4"/>
      <c r="L139" s="4"/>
      <c r="M139" s="4"/>
      <c r="N139" s="4"/>
      <c r="O139" s="151"/>
      <c r="P139" s="4"/>
      <c r="Q139" s="169"/>
      <c r="R139" s="4"/>
      <c r="S139" s="146"/>
      <c r="T139" s="4"/>
      <c r="U139" s="4"/>
      <c r="V139" s="11"/>
      <c r="W139" s="229">
        <v>135</v>
      </c>
      <c r="X139" s="229">
        <v>135</v>
      </c>
      <c r="Y139" s="4"/>
      <c r="Z139" s="69"/>
      <c r="AA139" s="69"/>
      <c r="AB139" s="69"/>
      <c r="AC139" s="69"/>
      <c r="AD139" s="69"/>
      <c r="AE139" s="241"/>
      <c r="AG139" s="4"/>
      <c r="AH139" s="146"/>
      <c r="AI139" s="152">
        <v>135</v>
      </c>
      <c r="AJ139" s="146"/>
      <c r="AK139" s="146"/>
    </row>
    <row r="140" spans="2:37" ht="27" customHeight="1" x14ac:dyDescent="0.2">
      <c r="B140" s="4"/>
      <c r="C140" s="146"/>
      <c r="D140" s="219"/>
      <c r="E140" s="221" t="s">
        <v>196</v>
      </c>
      <c r="F140" s="234" t="s">
        <v>579</v>
      </c>
      <c r="G140" s="4"/>
      <c r="H140" s="4"/>
      <c r="I140" s="4" t="s">
        <v>315</v>
      </c>
      <c r="J140" s="4"/>
      <c r="K140" s="4"/>
      <c r="L140" s="4"/>
      <c r="M140" s="4"/>
      <c r="N140" s="4"/>
      <c r="O140" s="151"/>
      <c r="P140" s="4"/>
      <c r="Q140" s="169"/>
      <c r="R140" s="4"/>
      <c r="S140" s="146"/>
      <c r="T140" s="4"/>
      <c r="U140" s="4"/>
      <c r="V140" s="11"/>
      <c r="W140" s="229">
        <v>136</v>
      </c>
      <c r="X140" s="229">
        <v>136</v>
      </c>
      <c r="Y140" s="4"/>
      <c r="Z140" s="69"/>
      <c r="AA140" s="69"/>
      <c r="AB140" s="69"/>
      <c r="AC140" s="69"/>
      <c r="AD140" s="69"/>
      <c r="AE140" s="241"/>
      <c r="AG140" s="4"/>
      <c r="AH140" s="146"/>
      <c r="AI140" s="152">
        <v>136</v>
      </c>
      <c r="AJ140" s="146"/>
      <c r="AK140" s="146"/>
    </row>
    <row r="141" spans="2:37" ht="27" customHeight="1" x14ac:dyDescent="0.2">
      <c r="B141" s="4"/>
      <c r="C141" s="146"/>
      <c r="D141" s="219"/>
      <c r="E141" s="221" t="s">
        <v>197</v>
      </c>
      <c r="F141" s="234" t="s">
        <v>579</v>
      </c>
      <c r="G141" s="4"/>
      <c r="H141" s="4"/>
      <c r="I141" s="4" t="s">
        <v>315</v>
      </c>
      <c r="J141" s="4"/>
      <c r="K141" s="4"/>
      <c r="L141" s="4"/>
      <c r="M141" s="4"/>
      <c r="N141" s="4"/>
      <c r="O141" s="151"/>
      <c r="P141" s="4"/>
      <c r="Q141" s="169"/>
      <c r="R141" s="4"/>
      <c r="S141" s="146"/>
      <c r="T141" s="4"/>
      <c r="U141" s="4"/>
      <c r="V141" s="11"/>
      <c r="W141" s="229">
        <v>137</v>
      </c>
      <c r="X141" s="229">
        <v>137</v>
      </c>
      <c r="Y141" s="4"/>
      <c r="Z141" s="69"/>
      <c r="AA141" s="69"/>
      <c r="AB141" s="69"/>
      <c r="AC141" s="69"/>
      <c r="AD141" s="69"/>
      <c r="AE141" s="241"/>
      <c r="AG141" s="4"/>
      <c r="AH141" s="146"/>
      <c r="AI141" s="152">
        <v>137</v>
      </c>
      <c r="AJ141" s="146"/>
      <c r="AK141" s="146"/>
    </row>
    <row r="142" spans="2:37" ht="27" customHeight="1" x14ac:dyDescent="0.2">
      <c r="B142" s="4"/>
      <c r="C142" s="146"/>
      <c r="D142" s="219"/>
      <c r="E142" s="221" t="s">
        <v>198</v>
      </c>
      <c r="F142" s="234" t="s">
        <v>579</v>
      </c>
      <c r="G142" s="4"/>
      <c r="H142" s="4"/>
      <c r="I142" s="4" t="s">
        <v>315</v>
      </c>
      <c r="J142" s="4"/>
      <c r="K142" s="4"/>
      <c r="L142" s="4"/>
      <c r="M142" s="4"/>
      <c r="N142" s="4"/>
      <c r="O142" s="151"/>
      <c r="P142" s="4"/>
      <c r="Q142" s="169"/>
      <c r="R142" s="4"/>
      <c r="S142" s="146"/>
      <c r="T142" s="4"/>
      <c r="U142" s="4"/>
      <c r="V142" s="11"/>
      <c r="W142" s="229">
        <v>138</v>
      </c>
      <c r="X142" s="229">
        <v>138</v>
      </c>
      <c r="Y142" s="4"/>
      <c r="Z142" s="69"/>
      <c r="AA142" s="69"/>
      <c r="AB142" s="69"/>
      <c r="AC142" s="69"/>
      <c r="AD142" s="69"/>
      <c r="AE142" s="241"/>
      <c r="AG142" s="4"/>
      <c r="AH142" s="146"/>
      <c r="AI142" s="152">
        <v>138</v>
      </c>
      <c r="AJ142" s="146"/>
      <c r="AK142" s="146"/>
    </row>
    <row r="143" spans="2:37" ht="27" customHeight="1" x14ac:dyDescent="0.2">
      <c r="B143" s="4"/>
      <c r="C143" s="146"/>
      <c r="D143" s="219"/>
      <c r="E143" s="221" t="s">
        <v>199</v>
      </c>
      <c r="F143" s="234" t="s">
        <v>579</v>
      </c>
      <c r="G143" s="4"/>
      <c r="H143" s="4"/>
      <c r="I143" s="4" t="s">
        <v>315</v>
      </c>
      <c r="J143" s="4"/>
      <c r="K143" s="4"/>
      <c r="L143" s="4"/>
      <c r="M143" s="4"/>
      <c r="N143" s="4"/>
      <c r="O143" s="151"/>
      <c r="P143" s="4"/>
      <c r="Q143" s="169"/>
      <c r="R143" s="4"/>
      <c r="S143" s="146"/>
      <c r="T143" s="4"/>
      <c r="U143" s="4"/>
      <c r="V143" s="11"/>
      <c r="W143" s="229">
        <v>139</v>
      </c>
      <c r="X143" s="229">
        <v>139</v>
      </c>
      <c r="Y143" s="4"/>
      <c r="Z143" s="69"/>
      <c r="AA143" s="69"/>
      <c r="AB143" s="69"/>
      <c r="AC143" s="69"/>
      <c r="AD143" s="69"/>
      <c r="AE143" s="241"/>
      <c r="AG143" s="4"/>
      <c r="AH143" s="146"/>
      <c r="AI143" s="152">
        <v>139</v>
      </c>
      <c r="AJ143" s="146"/>
      <c r="AK143" s="146"/>
    </row>
    <row r="144" spans="2:37" ht="27" customHeight="1" x14ac:dyDescent="0.2">
      <c r="B144" s="4"/>
      <c r="C144" s="146"/>
      <c r="D144" s="219"/>
      <c r="E144" s="221" t="s">
        <v>200</v>
      </c>
      <c r="F144" s="234" t="s">
        <v>579</v>
      </c>
      <c r="G144" s="4"/>
      <c r="H144" s="4"/>
      <c r="I144" s="4" t="s">
        <v>315</v>
      </c>
      <c r="J144" s="4"/>
      <c r="K144" s="4"/>
      <c r="L144" s="4"/>
      <c r="M144" s="4"/>
      <c r="N144" s="4"/>
      <c r="O144" s="151"/>
      <c r="P144" s="4"/>
      <c r="Q144" s="169"/>
      <c r="R144" s="4"/>
      <c r="S144" s="146"/>
      <c r="T144" s="4"/>
      <c r="U144" s="4"/>
      <c r="V144" s="11"/>
      <c r="W144" s="229">
        <v>140</v>
      </c>
      <c r="X144" s="229">
        <v>140</v>
      </c>
      <c r="Y144" s="4"/>
      <c r="Z144" s="69"/>
      <c r="AA144" s="69"/>
      <c r="AB144" s="69"/>
      <c r="AC144" s="69"/>
      <c r="AD144" s="69"/>
      <c r="AE144" s="241"/>
      <c r="AG144" s="4"/>
      <c r="AH144" s="146"/>
      <c r="AI144" s="152">
        <v>140</v>
      </c>
      <c r="AJ144" s="146"/>
      <c r="AK144" s="146"/>
    </row>
    <row r="145" spans="2:37" ht="27" customHeight="1" x14ac:dyDescent="0.2">
      <c r="B145" s="4"/>
      <c r="C145" s="146"/>
      <c r="D145" s="219"/>
      <c r="E145" s="221" t="s">
        <v>201</v>
      </c>
      <c r="F145" s="234" t="s">
        <v>579</v>
      </c>
      <c r="G145" s="4"/>
      <c r="H145" s="4"/>
      <c r="I145" s="4" t="s">
        <v>315</v>
      </c>
      <c r="J145" s="4"/>
      <c r="K145" s="4"/>
      <c r="L145" s="4"/>
      <c r="M145" s="4"/>
      <c r="N145" s="4"/>
      <c r="O145" s="151"/>
      <c r="P145" s="4"/>
      <c r="Q145" s="169"/>
      <c r="R145" s="4"/>
      <c r="S145" s="146"/>
      <c r="T145" s="4"/>
      <c r="U145" s="4"/>
      <c r="V145" s="11"/>
      <c r="W145" s="229">
        <v>141</v>
      </c>
      <c r="X145" s="229">
        <v>141</v>
      </c>
      <c r="Y145" s="4"/>
      <c r="Z145" s="69"/>
      <c r="AA145" s="69"/>
      <c r="AB145" s="69"/>
      <c r="AC145" s="69"/>
      <c r="AD145" s="69"/>
      <c r="AE145" s="241"/>
      <c r="AG145" s="4"/>
      <c r="AH145" s="146"/>
      <c r="AI145" s="152">
        <v>141</v>
      </c>
      <c r="AJ145" s="146"/>
      <c r="AK145" s="146"/>
    </row>
    <row r="146" spans="2:37" ht="27" customHeight="1" x14ac:dyDescent="0.2">
      <c r="B146" s="4"/>
      <c r="C146" s="146"/>
      <c r="D146" s="219"/>
      <c r="E146" s="221" t="s">
        <v>202</v>
      </c>
      <c r="F146" s="234" t="s">
        <v>579</v>
      </c>
      <c r="G146" s="4"/>
      <c r="H146" s="4"/>
      <c r="I146" s="4" t="s">
        <v>315</v>
      </c>
      <c r="J146" s="4"/>
      <c r="K146" s="4"/>
      <c r="L146" s="4"/>
      <c r="M146" s="4"/>
      <c r="N146" s="4"/>
      <c r="O146" s="151"/>
      <c r="P146" s="4"/>
      <c r="Q146" s="169"/>
      <c r="R146" s="4"/>
      <c r="S146" s="146"/>
      <c r="T146" s="4"/>
      <c r="U146" s="4"/>
      <c r="V146" s="11"/>
      <c r="W146" s="229">
        <v>142</v>
      </c>
      <c r="X146" s="229">
        <v>142</v>
      </c>
      <c r="Y146" s="4"/>
      <c r="Z146" s="69"/>
      <c r="AA146" s="69"/>
      <c r="AB146" s="69"/>
      <c r="AC146" s="69"/>
      <c r="AD146" s="69"/>
      <c r="AE146" s="241"/>
      <c r="AG146" s="4"/>
      <c r="AH146" s="146"/>
      <c r="AI146" s="152">
        <v>142</v>
      </c>
      <c r="AJ146" s="146"/>
      <c r="AK146" s="146"/>
    </row>
    <row r="147" spans="2:37" ht="27" customHeight="1" x14ac:dyDescent="0.2">
      <c r="B147" s="4"/>
      <c r="C147" s="146"/>
      <c r="D147" s="219"/>
      <c r="E147" s="221" t="s">
        <v>203</v>
      </c>
      <c r="F147" s="234" t="s">
        <v>579</v>
      </c>
      <c r="G147" s="4"/>
      <c r="H147" s="4"/>
      <c r="I147" s="4" t="s">
        <v>315</v>
      </c>
      <c r="J147" s="4"/>
      <c r="K147" s="4"/>
      <c r="L147" s="4"/>
      <c r="M147" s="4"/>
      <c r="N147" s="4"/>
      <c r="O147" s="151"/>
      <c r="P147" s="4"/>
      <c r="Q147" s="169"/>
      <c r="R147" s="4"/>
      <c r="S147" s="146"/>
      <c r="T147" s="4"/>
      <c r="U147" s="4"/>
      <c r="V147" s="11"/>
      <c r="W147" s="229">
        <v>143</v>
      </c>
      <c r="X147" s="229">
        <v>143</v>
      </c>
      <c r="Y147" s="4"/>
      <c r="Z147" s="69"/>
      <c r="AA147" s="69"/>
      <c r="AB147" s="69"/>
      <c r="AC147" s="69"/>
      <c r="AD147" s="69"/>
      <c r="AE147" s="241"/>
      <c r="AG147" s="4"/>
      <c r="AH147" s="146"/>
      <c r="AI147" s="152">
        <v>143</v>
      </c>
      <c r="AJ147" s="146"/>
      <c r="AK147" s="146"/>
    </row>
    <row r="148" spans="2:37" ht="27" customHeight="1" x14ac:dyDescent="0.2">
      <c r="B148" s="4"/>
      <c r="C148" s="146"/>
      <c r="D148" s="219"/>
      <c r="E148" s="221" t="s">
        <v>204</v>
      </c>
      <c r="F148" s="234" t="s">
        <v>579</v>
      </c>
      <c r="G148" s="4"/>
      <c r="H148" s="4"/>
      <c r="I148" s="4" t="s">
        <v>315</v>
      </c>
      <c r="J148" s="4"/>
      <c r="K148" s="4"/>
      <c r="L148" s="4"/>
      <c r="M148" s="4"/>
      <c r="N148" s="4"/>
      <c r="O148" s="151"/>
      <c r="P148" s="4"/>
      <c r="Q148" s="169"/>
      <c r="R148" s="4"/>
      <c r="S148" s="146"/>
      <c r="T148" s="4"/>
      <c r="U148" s="4"/>
      <c r="V148" s="11"/>
      <c r="W148" s="229">
        <v>144</v>
      </c>
      <c r="X148" s="229">
        <v>144</v>
      </c>
      <c r="Y148" s="4"/>
      <c r="Z148" s="69"/>
      <c r="AA148" s="69"/>
      <c r="AB148" s="69"/>
      <c r="AC148" s="69"/>
      <c r="AD148" s="69"/>
      <c r="AE148" s="241"/>
      <c r="AG148" s="4"/>
      <c r="AH148" s="146"/>
      <c r="AI148" s="152">
        <v>144</v>
      </c>
      <c r="AJ148" s="146"/>
      <c r="AK148" s="146"/>
    </row>
    <row r="149" spans="2:37" ht="27" customHeight="1" x14ac:dyDescent="0.2">
      <c r="B149" s="4"/>
      <c r="C149" s="146"/>
      <c r="D149" s="219"/>
      <c r="E149" s="221" t="s">
        <v>205</v>
      </c>
      <c r="F149" s="234" t="s">
        <v>579</v>
      </c>
      <c r="G149" s="4"/>
      <c r="H149" s="4"/>
      <c r="I149" s="4" t="s">
        <v>315</v>
      </c>
      <c r="J149" s="4"/>
      <c r="K149" s="4"/>
      <c r="L149" s="4"/>
      <c r="M149" s="4"/>
      <c r="N149" s="4"/>
      <c r="O149" s="151"/>
      <c r="P149" s="4"/>
      <c r="Q149" s="169"/>
      <c r="R149" s="4"/>
      <c r="S149" s="146"/>
      <c r="T149" s="4"/>
      <c r="U149" s="4"/>
      <c r="V149" s="11"/>
      <c r="W149" s="229">
        <v>145</v>
      </c>
      <c r="X149" s="229">
        <v>145</v>
      </c>
      <c r="Y149" s="4"/>
      <c r="Z149" s="69"/>
      <c r="AA149" s="69"/>
      <c r="AB149" s="69"/>
      <c r="AC149" s="69"/>
      <c r="AD149" s="69"/>
      <c r="AE149" s="241"/>
      <c r="AG149" s="4"/>
      <c r="AH149" s="146"/>
      <c r="AI149" s="152">
        <v>145</v>
      </c>
      <c r="AJ149" s="146"/>
      <c r="AK149" s="146"/>
    </row>
    <row r="150" spans="2:37" ht="27" customHeight="1" x14ac:dyDescent="0.2">
      <c r="B150" s="4"/>
      <c r="C150" s="146"/>
      <c r="D150" s="219"/>
      <c r="E150" s="221" t="s">
        <v>206</v>
      </c>
      <c r="F150" s="234" t="s">
        <v>579</v>
      </c>
      <c r="G150" s="4"/>
      <c r="H150" s="4"/>
      <c r="I150" s="4" t="s">
        <v>315</v>
      </c>
      <c r="J150" s="4"/>
      <c r="K150" s="4"/>
      <c r="L150" s="4"/>
      <c r="M150" s="4"/>
      <c r="N150" s="4"/>
      <c r="O150" s="151"/>
      <c r="P150" s="4"/>
      <c r="Q150" s="169"/>
      <c r="R150" s="4"/>
      <c r="S150" s="146"/>
      <c r="T150" s="4"/>
      <c r="U150" s="4"/>
      <c r="V150" s="11"/>
      <c r="W150" s="229">
        <v>146</v>
      </c>
      <c r="X150" s="229">
        <v>146</v>
      </c>
      <c r="Y150" s="4"/>
      <c r="Z150" s="69"/>
      <c r="AA150" s="69"/>
      <c r="AB150" s="69"/>
      <c r="AC150" s="69"/>
      <c r="AD150" s="69"/>
      <c r="AE150" s="241"/>
      <c r="AG150" s="4"/>
      <c r="AH150" s="146"/>
      <c r="AI150" s="152">
        <v>146</v>
      </c>
      <c r="AJ150" s="146"/>
      <c r="AK150" s="146"/>
    </row>
    <row r="151" spans="2:37" ht="27" customHeight="1" x14ac:dyDescent="0.2">
      <c r="B151" s="4"/>
      <c r="C151" s="146"/>
      <c r="D151" s="219"/>
      <c r="E151" s="221" t="s">
        <v>207</v>
      </c>
      <c r="F151" s="234" t="s">
        <v>579</v>
      </c>
      <c r="G151" s="4"/>
      <c r="H151" s="4"/>
      <c r="I151" s="4" t="s">
        <v>315</v>
      </c>
      <c r="J151" s="4"/>
      <c r="K151" s="4"/>
      <c r="L151" s="4"/>
      <c r="M151" s="4"/>
      <c r="N151" s="4"/>
      <c r="O151" s="151"/>
      <c r="P151" s="4"/>
      <c r="Q151" s="169"/>
      <c r="R151" s="4"/>
      <c r="S151" s="146"/>
      <c r="T151" s="4"/>
      <c r="U151" s="4"/>
      <c r="V151" s="11"/>
      <c r="W151" s="229">
        <v>147</v>
      </c>
      <c r="X151" s="229">
        <v>147</v>
      </c>
      <c r="Y151" s="4"/>
      <c r="Z151" s="69"/>
      <c r="AA151" s="69"/>
      <c r="AB151" s="69"/>
      <c r="AC151" s="69"/>
      <c r="AD151" s="69"/>
      <c r="AE151" s="241"/>
      <c r="AG151" s="4"/>
      <c r="AH151" s="146"/>
      <c r="AI151" s="152">
        <v>147</v>
      </c>
      <c r="AJ151" s="146"/>
      <c r="AK151" s="146"/>
    </row>
    <row r="152" spans="2:37" ht="27" customHeight="1" x14ac:dyDescent="0.2">
      <c r="B152" s="4"/>
      <c r="C152" s="146"/>
      <c r="D152" s="219"/>
      <c r="E152" s="221" t="s">
        <v>208</v>
      </c>
      <c r="F152" s="234" t="s">
        <v>579</v>
      </c>
      <c r="G152" s="4"/>
      <c r="H152" s="4"/>
      <c r="I152" s="4" t="s">
        <v>315</v>
      </c>
      <c r="J152" s="4"/>
      <c r="K152" s="4"/>
      <c r="L152" s="4"/>
      <c r="M152" s="4"/>
      <c r="N152" s="4"/>
      <c r="O152" s="151"/>
      <c r="P152" s="4"/>
      <c r="Q152" s="169"/>
      <c r="R152" s="4"/>
      <c r="S152" s="146"/>
      <c r="T152" s="4"/>
      <c r="U152" s="4"/>
      <c r="V152" s="11"/>
      <c r="W152" s="229">
        <v>148</v>
      </c>
      <c r="X152" s="229">
        <v>148</v>
      </c>
      <c r="Y152" s="4"/>
      <c r="Z152" s="69"/>
      <c r="AA152" s="69"/>
      <c r="AB152" s="69"/>
      <c r="AC152" s="69"/>
      <c r="AD152" s="69"/>
      <c r="AE152" s="241"/>
      <c r="AG152" s="4"/>
      <c r="AH152" s="146"/>
      <c r="AI152" s="152">
        <v>148</v>
      </c>
      <c r="AJ152" s="146"/>
      <c r="AK152" s="146"/>
    </row>
    <row r="153" spans="2:37" ht="27" customHeight="1" x14ac:dyDescent="0.2">
      <c r="B153" s="4"/>
      <c r="C153" s="146"/>
      <c r="D153" s="219"/>
      <c r="E153" s="221" t="s">
        <v>209</v>
      </c>
      <c r="F153" s="234" t="s">
        <v>579</v>
      </c>
      <c r="G153" s="4"/>
      <c r="H153" s="4"/>
      <c r="I153" s="4" t="s">
        <v>315</v>
      </c>
      <c r="J153" s="4"/>
      <c r="K153" s="4"/>
      <c r="L153" s="4"/>
      <c r="M153" s="4"/>
      <c r="N153" s="4"/>
      <c r="O153" s="151"/>
      <c r="P153" s="4"/>
      <c r="Q153" s="169"/>
      <c r="R153" s="4"/>
      <c r="S153" s="146"/>
      <c r="T153" s="4"/>
      <c r="U153" s="4"/>
      <c r="V153" s="11"/>
      <c r="W153" s="229">
        <v>149</v>
      </c>
      <c r="X153" s="229">
        <v>149</v>
      </c>
      <c r="Y153" s="4"/>
      <c r="Z153" s="69"/>
      <c r="AA153" s="69"/>
      <c r="AB153" s="69"/>
      <c r="AC153" s="69"/>
      <c r="AD153" s="69"/>
      <c r="AE153" s="241"/>
      <c r="AG153" s="4"/>
      <c r="AH153" s="146"/>
      <c r="AI153" s="152">
        <v>149</v>
      </c>
      <c r="AJ153" s="146"/>
      <c r="AK153" s="146"/>
    </row>
    <row r="154" spans="2:37" ht="27" customHeight="1" x14ac:dyDescent="0.2">
      <c r="B154" s="4"/>
      <c r="C154" s="146"/>
      <c r="D154" s="219"/>
      <c r="E154" s="221" t="s">
        <v>210</v>
      </c>
      <c r="F154" s="234" t="s">
        <v>579</v>
      </c>
      <c r="G154" s="4"/>
      <c r="H154" s="4"/>
      <c r="I154" s="4" t="s">
        <v>315</v>
      </c>
      <c r="J154" s="4"/>
      <c r="K154" s="4"/>
      <c r="L154" s="4"/>
      <c r="M154" s="4"/>
      <c r="N154" s="4"/>
      <c r="O154" s="151"/>
      <c r="P154" s="4"/>
      <c r="Q154" s="169"/>
      <c r="R154" s="4"/>
      <c r="S154" s="146"/>
      <c r="T154" s="4"/>
      <c r="U154" s="4"/>
      <c r="V154" s="11"/>
      <c r="W154" s="229">
        <v>150</v>
      </c>
      <c r="X154" s="229">
        <v>150</v>
      </c>
      <c r="Y154" s="4"/>
      <c r="Z154" s="69"/>
      <c r="AA154" s="69"/>
      <c r="AB154" s="69"/>
      <c r="AC154" s="69"/>
      <c r="AD154" s="69"/>
      <c r="AE154" s="241"/>
      <c r="AG154" s="4"/>
      <c r="AH154" s="146"/>
      <c r="AI154" s="152">
        <v>150</v>
      </c>
      <c r="AJ154" s="146"/>
      <c r="AK154" s="146"/>
    </row>
    <row r="155" spans="2:37" ht="27" customHeight="1" x14ac:dyDescent="0.2">
      <c r="B155" s="4"/>
      <c r="C155" s="146"/>
      <c r="D155" s="219"/>
      <c r="E155" s="221" t="s">
        <v>211</v>
      </c>
      <c r="F155" s="234" t="s">
        <v>579</v>
      </c>
      <c r="G155" s="4"/>
      <c r="H155" s="4"/>
      <c r="I155" s="4" t="s">
        <v>315</v>
      </c>
      <c r="J155" s="4"/>
      <c r="K155" s="4"/>
      <c r="L155" s="4"/>
      <c r="M155" s="4"/>
      <c r="N155" s="4"/>
      <c r="O155" s="151"/>
      <c r="P155" s="4"/>
      <c r="Q155" s="169"/>
      <c r="R155" s="4"/>
      <c r="S155" s="146"/>
      <c r="T155" s="4"/>
      <c r="U155" s="4"/>
      <c r="V155" s="11"/>
      <c r="W155" s="229">
        <v>151</v>
      </c>
      <c r="X155" s="229">
        <v>151</v>
      </c>
      <c r="Y155" s="4"/>
      <c r="Z155" s="69"/>
      <c r="AA155" s="69"/>
      <c r="AB155" s="69"/>
      <c r="AC155" s="69"/>
      <c r="AD155" s="69"/>
      <c r="AE155" s="241"/>
      <c r="AG155" s="4"/>
      <c r="AH155" s="146"/>
      <c r="AI155" s="152">
        <v>151</v>
      </c>
      <c r="AJ155" s="146"/>
      <c r="AK155" s="146"/>
    </row>
    <row r="156" spans="2:37" ht="27" customHeight="1" x14ac:dyDescent="0.2">
      <c r="B156" s="4"/>
      <c r="C156" s="146"/>
      <c r="D156" s="219"/>
      <c r="E156" s="221" t="s">
        <v>212</v>
      </c>
      <c r="F156" s="234" t="s">
        <v>579</v>
      </c>
      <c r="G156" s="4"/>
      <c r="H156" s="4"/>
      <c r="I156" s="4" t="s">
        <v>315</v>
      </c>
      <c r="J156" s="4"/>
      <c r="K156" s="4"/>
      <c r="L156" s="4"/>
      <c r="M156" s="4"/>
      <c r="N156" s="4"/>
      <c r="O156" s="151"/>
      <c r="P156" s="4"/>
      <c r="Q156" s="169"/>
      <c r="R156" s="4"/>
      <c r="S156" s="146"/>
      <c r="T156" s="4"/>
      <c r="U156" s="4"/>
      <c r="V156" s="11"/>
      <c r="W156" s="229">
        <v>152</v>
      </c>
      <c r="X156" s="229">
        <v>152</v>
      </c>
      <c r="Y156" s="4"/>
      <c r="Z156" s="69"/>
      <c r="AA156" s="69"/>
      <c r="AB156" s="69"/>
      <c r="AC156" s="69"/>
      <c r="AD156" s="69"/>
      <c r="AE156" s="241"/>
      <c r="AG156" s="4"/>
      <c r="AH156" s="146"/>
      <c r="AI156" s="152">
        <v>152</v>
      </c>
      <c r="AJ156" s="146"/>
      <c r="AK156" s="146"/>
    </row>
    <row r="157" spans="2:37" ht="27" customHeight="1" x14ac:dyDescent="0.2">
      <c r="B157" s="4"/>
      <c r="C157" s="146"/>
      <c r="D157" s="219"/>
      <c r="E157" s="221" t="s">
        <v>213</v>
      </c>
      <c r="F157" s="234" t="s">
        <v>579</v>
      </c>
      <c r="G157" s="4"/>
      <c r="H157" s="4"/>
      <c r="I157" s="4" t="s">
        <v>315</v>
      </c>
      <c r="J157" s="4"/>
      <c r="K157" s="4"/>
      <c r="L157" s="4"/>
      <c r="M157" s="4"/>
      <c r="N157" s="4"/>
      <c r="O157" s="151"/>
      <c r="P157" s="4"/>
      <c r="Q157" s="169"/>
      <c r="R157" s="4"/>
      <c r="S157" s="146"/>
      <c r="T157" s="4"/>
      <c r="U157" s="4"/>
      <c r="V157" s="11"/>
      <c r="W157" s="229">
        <v>153</v>
      </c>
      <c r="X157" s="229">
        <v>153</v>
      </c>
      <c r="Y157" s="4"/>
      <c r="Z157" s="69"/>
      <c r="AA157" s="69"/>
      <c r="AB157" s="69"/>
      <c r="AC157" s="69"/>
      <c r="AD157" s="69"/>
      <c r="AE157" s="241"/>
      <c r="AG157" s="4"/>
      <c r="AH157" s="146"/>
      <c r="AI157" s="152">
        <v>153</v>
      </c>
      <c r="AJ157" s="146"/>
      <c r="AK157" s="146"/>
    </row>
    <row r="158" spans="2:37" ht="27" customHeight="1" x14ac:dyDescent="0.2">
      <c r="B158" s="4"/>
      <c r="C158" s="146"/>
      <c r="D158" s="219"/>
      <c r="E158" s="221" t="s">
        <v>214</v>
      </c>
      <c r="F158" s="234" t="s">
        <v>579</v>
      </c>
      <c r="G158" s="4"/>
      <c r="H158" s="4"/>
      <c r="I158" s="4" t="s">
        <v>315</v>
      </c>
      <c r="J158" s="4"/>
      <c r="K158" s="4"/>
      <c r="L158" s="4"/>
      <c r="M158" s="4"/>
      <c r="N158" s="4"/>
      <c r="O158" s="151"/>
      <c r="P158" s="4"/>
      <c r="Q158" s="169"/>
      <c r="R158" s="4"/>
      <c r="S158" s="146"/>
      <c r="T158" s="4"/>
      <c r="U158" s="4"/>
      <c r="V158" s="11"/>
      <c r="W158" s="229">
        <v>154</v>
      </c>
      <c r="X158" s="229">
        <v>154</v>
      </c>
      <c r="Y158" s="4"/>
      <c r="Z158" s="69"/>
      <c r="AA158" s="69"/>
      <c r="AB158" s="69"/>
      <c r="AC158" s="69"/>
      <c r="AD158" s="69"/>
      <c r="AE158" s="241"/>
      <c r="AG158" s="4"/>
      <c r="AH158" s="146"/>
      <c r="AI158" s="152">
        <v>154</v>
      </c>
      <c r="AJ158" s="146"/>
      <c r="AK158" s="146"/>
    </row>
    <row r="159" spans="2:37" ht="27" customHeight="1" x14ac:dyDescent="0.2">
      <c r="B159" s="4"/>
      <c r="C159" s="146"/>
      <c r="D159" s="219"/>
      <c r="E159" s="221" t="s">
        <v>215</v>
      </c>
      <c r="F159" s="234" t="s">
        <v>579</v>
      </c>
      <c r="G159" s="4"/>
      <c r="H159" s="4"/>
      <c r="I159" s="4" t="s">
        <v>315</v>
      </c>
      <c r="J159" s="4"/>
      <c r="K159" s="4"/>
      <c r="L159" s="4"/>
      <c r="M159" s="4"/>
      <c r="N159" s="4"/>
      <c r="O159" s="151"/>
      <c r="P159" s="4"/>
      <c r="Q159" s="169"/>
      <c r="R159" s="4"/>
      <c r="S159" s="146"/>
      <c r="T159" s="4"/>
      <c r="U159" s="4"/>
      <c r="V159" s="11"/>
      <c r="W159" s="229">
        <v>155</v>
      </c>
      <c r="X159" s="229">
        <v>155</v>
      </c>
      <c r="Y159" s="4"/>
      <c r="Z159" s="69"/>
      <c r="AA159" s="69"/>
      <c r="AB159" s="69"/>
      <c r="AC159" s="69"/>
      <c r="AD159" s="69"/>
      <c r="AE159" s="241"/>
      <c r="AG159" s="4"/>
      <c r="AH159" s="146"/>
      <c r="AI159" s="152">
        <v>155</v>
      </c>
      <c r="AJ159" s="146"/>
      <c r="AK159" s="146"/>
    </row>
    <row r="160" spans="2:37" ht="27" customHeight="1" x14ac:dyDescent="0.2">
      <c r="B160" s="4"/>
      <c r="C160" s="146"/>
      <c r="D160" s="219"/>
      <c r="E160" s="221" t="s">
        <v>216</v>
      </c>
      <c r="F160" s="234" t="s">
        <v>579</v>
      </c>
      <c r="G160" s="4"/>
      <c r="H160" s="4"/>
      <c r="I160" s="4" t="s">
        <v>315</v>
      </c>
      <c r="J160" s="4"/>
      <c r="K160" s="4"/>
      <c r="L160" s="4"/>
      <c r="M160" s="4"/>
      <c r="N160" s="4"/>
      <c r="O160" s="151"/>
      <c r="P160" s="4"/>
      <c r="Q160" s="169"/>
      <c r="R160" s="4"/>
      <c r="S160" s="146"/>
      <c r="T160" s="4"/>
      <c r="U160" s="4"/>
      <c r="V160" s="11"/>
      <c r="W160" s="229">
        <v>156</v>
      </c>
      <c r="X160" s="229">
        <v>156</v>
      </c>
      <c r="Y160" s="4"/>
      <c r="Z160" s="69"/>
      <c r="AA160" s="69"/>
      <c r="AB160" s="69"/>
      <c r="AC160" s="69"/>
      <c r="AD160" s="69"/>
      <c r="AE160" s="241"/>
      <c r="AG160" s="4"/>
      <c r="AH160" s="146"/>
      <c r="AI160" s="152">
        <v>156</v>
      </c>
      <c r="AJ160" s="146"/>
      <c r="AK160" s="146"/>
    </row>
    <row r="161" spans="2:37" ht="27" customHeight="1" x14ac:dyDescent="0.2">
      <c r="B161" s="4"/>
      <c r="C161" s="146"/>
      <c r="D161" s="219"/>
      <c r="E161" s="221" t="s">
        <v>217</v>
      </c>
      <c r="F161" s="234" t="s">
        <v>579</v>
      </c>
      <c r="G161" s="4"/>
      <c r="H161" s="4"/>
      <c r="I161" s="4" t="s">
        <v>315</v>
      </c>
      <c r="J161" s="4"/>
      <c r="K161" s="4"/>
      <c r="L161" s="4"/>
      <c r="M161" s="4"/>
      <c r="N161" s="4"/>
      <c r="O161" s="151"/>
      <c r="P161" s="4"/>
      <c r="Q161" s="169"/>
      <c r="R161" s="4"/>
      <c r="S161" s="146"/>
      <c r="T161" s="4"/>
      <c r="U161" s="4"/>
      <c r="V161" s="11"/>
      <c r="W161" s="229">
        <v>157</v>
      </c>
      <c r="X161" s="229">
        <v>157</v>
      </c>
      <c r="Y161" s="4"/>
      <c r="Z161" s="69"/>
      <c r="AA161" s="69"/>
      <c r="AB161" s="69"/>
      <c r="AC161" s="69"/>
      <c r="AD161" s="69"/>
      <c r="AE161" s="241"/>
      <c r="AG161" s="4"/>
      <c r="AH161" s="146"/>
      <c r="AI161" s="152">
        <v>157</v>
      </c>
      <c r="AJ161" s="146"/>
      <c r="AK161" s="146"/>
    </row>
    <row r="162" spans="2:37" ht="27" customHeight="1" x14ac:dyDescent="0.2">
      <c r="B162" s="4"/>
      <c r="C162" s="146"/>
      <c r="D162" s="219"/>
      <c r="E162" s="221" t="s">
        <v>218</v>
      </c>
      <c r="F162" s="234" t="s">
        <v>579</v>
      </c>
      <c r="G162" s="4"/>
      <c r="H162" s="4"/>
      <c r="I162" s="4" t="s">
        <v>315</v>
      </c>
      <c r="J162" s="4"/>
      <c r="K162" s="4"/>
      <c r="L162" s="4"/>
      <c r="M162" s="4"/>
      <c r="N162" s="4"/>
      <c r="O162" s="151"/>
      <c r="P162" s="4"/>
      <c r="Q162" s="169"/>
      <c r="R162" s="4"/>
      <c r="S162" s="146"/>
      <c r="T162" s="4"/>
      <c r="U162" s="4"/>
      <c r="V162" s="11"/>
      <c r="W162" s="229">
        <v>158</v>
      </c>
      <c r="X162" s="229">
        <v>158</v>
      </c>
      <c r="Y162" s="4"/>
      <c r="Z162" s="69"/>
      <c r="AA162" s="69"/>
      <c r="AB162" s="69"/>
      <c r="AC162" s="69"/>
      <c r="AD162" s="69"/>
      <c r="AE162" s="241"/>
      <c r="AG162" s="4"/>
      <c r="AH162" s="146"/>
      <c r="AI162" s="152">
        <v>158</v>
      </c>
      <c r="AJ162" s="146"/>
      <c r="AK162" s="146"/>
    </row>
    <row r="163" spans="2:37" ht="27" customHeight="1" x14ac:dyDescent="0.2">
      <c r="B163" s="4"/>
      <c r="C163" s="146"/>
      <c r="D163" s="219"/>
      <c r="E163" s="221" t="s">
        <v>219</v>
      </c>
      <c r="F163" s="234" t="s">
        <v>579</v>
      </c>
      <c r="G163" s="4"/>
      <c r="H163" s="4"/>
      <c r="I163" s="4" t="s">
        <v>315</v>
      </c>
      <c r="J163" s="4"/>
      <c r="K163" s="4"/>
      <c r="L163" s="4"/>
      <c r="M163" s="4"/>
      <c r="N163" s="4"/>
      <c r="O163" s="151"/>
      <c r="P163" s="4"/>
      <c r="Q163" s="169"/>
      <c r="R163" s="4"/>
      <c r="S163" s="146"/>
      <c r="T163" s="4"/>
      <c r="U163" s="4"/>
      <c r="V163" s="11"/>
      <c r="W163" s="229">
        <v>159</v>
      </c>
      <c r="X163" s="229">
        <v>159</v>
      </c>
      <c r="Y163" s="4"/>
      <c r="Z163" s="69"/>
      <c r="AA163" s="69"/>
      <c r="AB163" s="69"/>
      <c r="AC163" s="69"/>
      <c r="AD163" s="69"/>
      <c r="AE163" s="241"/>
      <c r="AG163" s="4"/>
      <c r="AH163" s="146"/>
      <c r="AI163" s="152">
        <v>159</v>
      </c>
      <c r="AJ163" s="146"/>
      <c r="AK163" s="146"/>
    </row>
    <row r="164" spans="2:37" ht="27" customHeight="1" x14ac:dyDescent="0.2">
      <c r="B164" s="4"/>
      <c r="C164" s="146"/>
      <c r="D164" s="219"/>
      <c r="E164" s="221" t="s">
        <v>220</v>
      </c>
      <c r="F164" s="234" t="s">
        <v>579</v>
      </c>
      <c r="G164" s="4"/>
      <c r="H164" s="4"/>
      <c r="I164" s="4" t="s">
        <v>315</v>
      </c>
      <c r="J164" s="4"/>
      <c r="K164" s="4"/>
      <c r="L164" s="4"/>
      <c r="M164" s="4"/>
      <c r="N164" s="4"/>
      <c r="O164" s="151"/>
      <c r="P164" s="4"/>
      <c r="Q164" s="169"/>
      <c r="R164" s="4"/>
      <c r="S164" s="146"/>
      <c r="T164" s="4"/>
      <c r="U164" s="4"/>
      <c r="V164" s="11"/>
      <c r="W164" s="229">
        <v>160</v>
      </c>
      <c r="X164" s="229">
        <v>160</v>
      </c>
      <c r="Y164" s="4"/>
      <c r="Z164" s="69"/>
      <c r="AA164" s="69"/>
      <c r="AB164" s="69"/>
      <c r="AC164" s="69"/>
      <c r="AD164" s="69"/>
      <c r="AE164" s="241"/>
      <c r="AG164" s="4"/>
      <c r="AH164" s="146"/>
      <c r="AI164" s="152">
        <v>160</v>
      </c>
      <c r="AJ164" s="146"/>
      <c r="AK164" s="146"/>
    </row>
    <row r="165" spans="2:37" ht="27" customHeight="1" x14ac:dyDescent="0.2">
      <c r="B165" s="4"/>
      <c r="C165" s="146"/>
      <c r="D165" s="219"/>
      <c r="E165" s="221" t="s">
        <v>221</v>
      </c>
      <c r="F165" s="234" t="s">
        <v>579</v>
      </c>
      <c r="G165" s="4"/>
      <c r="H165" s="4"/>
      <c r="I165" s="4" t="s">
        <v>315</v>
      </c>
      <c r="J165" s="4"/>
      <c r="K165" s="4"/>
      <c r="L165" s="4"/>
      <c r="M165" s="4"/>
      <c r="N165" s="4"/>
      <c r="O165" s="151"/>
      <c r="P165" s="4"/>
      <c r="Q165" s="169"/>
      <c r="R165" s="4"/>
      <c r="S165" s="146"/>
      <c r="T165" s="4"/>
      <c r="U165" s="4"/>
      <c r="V165" s="11"/>
      <c r="W165" s="229">
        <v>161</v>
      </c>
      <c r="X165" s="229">
        <v>161</v>
      </c>
      <c r="Y165" s="4"/>
      <c r="Z165" s="69"/>
      <c r="AA165" s="69"/>
      <c r="AB165" s="69"/>
      <c r="AC165" s="69"/>
      <c r="AD165" s="69"/>
      <c r="AE165" s="241"/>
      <c r="AG165" s="4"/>
      <c r="AH165" s="146"/>
      <c r="AI165" s="152">
        <v>161</v>
      </c>
      <c r="AJ165" s="146"/>
      <c r="AK165" s="146"/>
    </row>
    <row r="166" spans="2:37" ht="27" customHeight="1" x14ac:dyDescent="0.2">
      <c r="B166" s="4"/>
      <c r="C166" s="146"/>
      <c r="D166" s="219"/>
      <c r="E166" s="221" t="s">
        <v>222</v>
      </c>
      <c r="F166" s="234" t="s">
        <v>579</v>
      </c>
      <c r="G166" s="4"/>
      <c r="H166" s="4"/>
      <c r="I166" s="4" t="s">
        <v>315</v>
      </c>
      <c r="J166" s="4"/>
      <c r="K166" s="4"/>
      <c r="L166" s="4"/>
      <c r="M166" s="4"/>
      <c r="N166" s="4"/>
      <c r="O166" s="151"/>
      <c r="P166" s="4"/>
      <c r="Q166" s="169"/>
      <c r="R166" s="4"/>
      <c r="S166" s="146"/>
      <c r="T166" s="4"/>
      <c r="U166" s="4"/>
      <c r="V166" s="11"/>
      <c r="W166" s="229">
        <v>162</v>
      </c>
      <c r="X166" s="229">
        <v>162</v>
      </c>
      <c r="Y166" s="4"/>
      <c r="Z166" s="69"/>
      <c r="AA166" s="69"/>
      <c r="AB166" s="69"/>
      <c r="AC166" s="69"/>
      <c r="AD166" s="69"/>
      <c r="AE166" s="241"/>
      <c r="AG166" s="4"/>
      <c r="AH166" s="146"/>
      <c r="AI166" s="152">
        <v>162</v>
      </c>
      <c r="AJ166" s="146"/>
      <c r="AK166" s="146"/>
    </row>
    <row r="167" spans="2:37" ht="27" customHeight="1" x14ac:dyDescent="0.2">
      <c r="B167" s="4"/>
      <c r="C167" s="146"/>
      <c r="D167" s="219"/>
      <c r="E167" s="221" t="s">
        <v>224</v>
      </c>
      <c r="F167" s="234" t="s">
        <v>579</v>
      </c>
      <c r="G167" s="4"/>
      <c r="H167" s="4"/>
      <c r="I167" s="4" t="s">
        <v>315</v>
      </c>
      <c r="J167" s="4"/>
      <c r="K167" s="4"/>
      <c r="L167" s="4"/>
      <c r="M167" s="4"/>
      <c r="N167" s="4"/>
      <c r="O167" s="151"/>
      <c r="P167" s="4"/>
      <c r="Q167" s="169"/>
      <c r="R167" s="4"/>
      <c r="S167" s="146"/>
      <c r="T167" s="4"/>
      <c r="U167" s="4"/>
      <c r="V167" s="11"/>
      <c r="W167" s="229">
        <v>163</v>
      </c>
      <c r="X167" s="229">
        <v>163</v>
      </c>
      <c r="Y167" s="4"/>
      <c r="Z167" s="69"/>
      <c r="AA167" s="69"/>
      <c r="AB167" s="69"/>
      <c r="AC167" s="69"/>
      <c r="AD167" s="69"/>
      <c r="AE167" s="241"/>
      <c r="AG167" s="4"/>
      <c r="AH167" s="146"/>
      <c r="AI167" s="152">
        <v>163</v>
      </c>
      <c r="AJ167" s="146"/>
      <c r="AK167" s="146"/>
    </row>
    <row r="168" spans="2:37" ht="27" customHeight="1" x14ac:dyDescent="0.2">
      <c r="B168" s="4"/>
      <c r="C168" s="146"/>
      <c r="D168" s="219"/>
      <c r="E168" s="221" t="s">
        <v>225</v>
      </c>
      <c r="F168" s="234" t="s">
        <v>579</v>
      </c>
      <c r="G168" s="4"/>
      <c r="H168" s="4"/>
      <c r="I168" s="4" t="s">
        <v>315</v>
      </c>
      <c r="J168" s="4"/>
      <c r="K168" s="4"/>
      <c r="L168" s="4"/>
      <c r="M168" s="4"/>
      <c r="N168" s="4"/>
      <c r="O168" s="151"/>
      <c r="P168" s="4"/>
      <c r="Q168" s="169"/>
      <c r="R168" s="4"/>
      <c r="S168" s="146"/>
      <c r="T168" s="4"/>
      <c r="U168" s="4"/>
      <c r="V168" s="11"/>
      <c r="W168" s="229">
        <v>164</v>
      </c>
      <c r="X168" s="229">
        <v>164</v>
      </c>
      <c r="Y168" s="4"/>
      <c r="Z168" s="69"/>
      <c r="AA168" s="69"/>
      <c r="AB168" s="69"/>
      <c r="AC168" s="69"/>
      <c r="AD168" s="69"/>
      <c r="AE168" s="241"/>
      <c r="AG168" s="4"/>
      <c r="AH168" s="146"/>
      <c r="AI168" s="152">
        <v>164</v>
      </c>
      <c r="AJ168" s="146"/>
      <c r="AK168" s="146"/>
    </row>
    <row r="169" spans="2:37" ht="27" customHeight="1" x14ac:dyDescent="0.2">
      <c r="B169" s="4"/>
      <c r="C169" s="146"/>
      <c r="D169" s="219"/>
      <c r="E169" s="221" t="s">
        <v>226</v>
      </c>
      <c r="F169" s="234" t="s">
        <v>579</v>
      </c>
      <c r="G169" s="4"/>
      <c r="H169" s="4"/>
      <c r="I169" s="4" t="s">
        <v>315</v>
      </c>
      <c r="J169" s="4"/>
      <c r="K169" s="4"/>
      <c r="L169" s="4"/>
      <c r="M169" s="4"/>
      <c r="N169" s="4"/>
      <c r="O169" s="151"/>
      <c r="P169" s="4"/>
      <c r="Q169" s="169"/>
      <c r="R169" s="4"/>
      <c r="S169" s="146"/>
      <c r="T169" s="4"/>
      <c r="U169" s="4"/>
      <c r="V169" s="11"/>
      <c r="W169" s="229">
        <v>165</v>
      </c>
      <c r="X169" s="229">
        <v>165</v>
      </c>
      <c r="Y169" s="4"/>
      <c r="Z169" s="69"/>
      <c r="AA169" s="69"/>
      <c r="AB169" s="69"/>
      <c r="AC169" s="69"/>
      <c r="AD169" s="69"/>
      <c r="AE169" s="241"/>
      <c r="AG169" s="4"/>
      <c r="AH169" s="146"/>
      <c r="AI169" s="152">
        <v>165</v>
      </c>
      <c r="AJ169" s="146"/>
      <c r="AK169" s="146"/>
    </row>
    <row r="170" spans="2:37" ht="27" customHeight="1" x14ac:dyDescent="0.2">
      <c r="B170" s="4"/>
      <c r="C170" s="146"/>
      <c r="D170" s="219"/>
      <c r="E170" s="221" t="s">
        <v>227</v>
      </c>
      <c r="F170" s="234" t="s">
        <v>579</v>
      </c>
      <c r="G170" s="4"/>
      <c r="H170" s="4"/>
      <c r="I170" s="4" t="s">
        <v>315</v>
      </c>
      <c r="J170" s="4"/>
      <c r="K170" s="4"/>
      <c r="L170" s="4"/>
      <c r="M170" s="4"/>
      <c r="N170" s="4"/>
      <c r="O170" s="151"/>
      <c r="P170" s="4"/>
      <c r="Q170" s="169"/>
      <c r="R170" s="4"/>
      <c r="S170" s="146"/>
      <c r="T170" s="4"/>
      <c r="U170" s="4"/>
      <c r="V170" s="11"/>
      <c r="W170" s="229">
        <v>166</v>
      </c>
      <c r="X170" s="229">
        <v>166</v>
      </c>
      <c r="Y170" s="4"/>
      <c r="Z170" s="69"/>
      <c r="AA170" s="69"/>
      <c r="AB170" s="69"/>
      <c r="AC170" s="69"/>
      <c r="AD170" s="69"/>
      <c r="AE170" s="241"/>
      <c r="AG170" s="4"/>
      <c r="AH170" s="146"/>
      <c r="AI170" s="152">
        <v>166</v>
      </c>
      <c r="AJ170" s="146"/>
      <c r="AK170" s="146"/>
    </row>
    <row r="171" spans="2:37" ht="27" customHeight="1" x14ac:dyDescent="0.2">
      <c r="B171" s="4"/>
      <c r="C171" s="146"/>
      <c r="D171" s="219"/>
      <c r="E171" s="221" t="s">
        <v>228</v>
      </c>
      <c r="F171" s="234" t="s">
        <v>579</v>
      </c>
      <c r="G171" s="4"/>
      <c r="H171" s="4"/>
      <c r="I171" s="4" t="s">
        <v>315</v>
      </c>
      <c r="J171" s="4"/>
      <c r="K171" s="4"/>
      <c r="L171" s="4"/>
      <c r="M171" s="4"/>
      <c r="N171" s="4"/>
      <c r="O171" s="151"/>
      <c r="P171" s="4"/>
      <c r="Q171" s="169"/>
      <c r="R171" s="4"/>
      <c r="S171" s="146"/>
      <c r="T171" s="4"/>
      <c r="U171" s="4"/>
      <c r="V171" s="11"/>
      <c r="W171" s="229">
        <v>167</v>
      </c>
      <c r="X171" s="229">
        <v>167</v>
      </c>
      <c r="Y171" s="4"/>
      <c r="Z171" s="69"/>
      <c r="AA171" s="69"/>
      <c r="AB171" s="69"/>
      <c r="AC171" s="69"/>
      <c r="AD171" s="69"/>
      <c r="AE171" s="241"/>
      <c r="AG171" s="4"/>
      <c r="AH171" s="146"/>
      <c r="AI171" s="152">
        <v>167</v>
      </c>
      <c r="AJ171" s="146"/>
      <c r="AK171" s="146"/>
    </row>
    <row r="172" spans="2:37" ht="27" customHeight="1" x14ac:dyDescent="0.2">
      <c r="B172" s="4"/>
      <c r="C172" s="146"/>
      <c r="D172" s="219"/>
      <c r="E172" s="221" t="s">
        <v>229</v>
      </c>
      <c r="F172" s="234" t="s">
        <v>579</v>
      </c>
      <c r="G172" s="4"/>
      <c r="H172" s="4"/>
      <c r="I172" s="4" t="s">
        <v>315</v>
      </c>
      <c r="J172" s="4"/>
      <c r="K172" s="4"/>
      <c r="L172" s="4"/>
      <c r="M172" s="4"/>
      <c r="N172" s="4"/>
      <c r="O172" s="151"/>
      <c r="P172" s="4"/>
      <c r="Q172" s="169"/>
      <c r="R172" s="4"/>
      <c r="S172" s="146"/>
      <c r="T172" s="4"/>
      <c r="U172" s="4"/>
      <c r="V172" s="11"/>
      <c r="W172" s="229">
        <v>168</v>
      </c>
      <c r="X172" s="229">
        <v>168</v>
      </c>
      <c r="Y172" s="4"/>
      <c r="Z172" s="69"/>
      <c r="AA172" s="69"/>
      <c r="AB172" s="69"/>
      <c r="AC172" s="69"/>
      <c r="AD172" s="69"/>
      <c r="AE172" s="241"/>
      <c r="AG172" s="4"/>
      <c r="AH172" s="146"/>
      <c r="AI172" s="152">
        <v>168</v>
      </c>
      <c r="AJ172" s="146"/>
      <c r="AK172" s="146"/>
    </row>
    <row r="173" spans="2:37" ht="27" customHeight="1" x14ac:dyDescent="0.2">
      <c r="B173" s="4"/>
      <c r="C173" s="146"/>
      <c r="D173" s="219"/>
      <c r="E173" s="221" t="s">
        <v>230</v>
      </c>
      <c r="F173" s="234" t="s">
        <v>579</v>
      </c>
      <c r="G173" s="4"/>
      <c r="H173" s="4"/>
      <c r="I173" s="4" t="s">
        <v>315</v>
      </c>
      <c r="J173" s="4"/>
      <c r="K173" s="4"/>
      <c r="L173" s="4"/>
      <c r="M173" s="4"/>
      <c r="N173" s="4"/>
      <c r="O173" s="151"/>
      <c r="P173" s="4"/>
      <c r="Q173" s="169"/>
      <c r="R173" s="4"/>
      <c r="S173" s="146"/>
      <c r="T173" s="4"/>
      <c r="U173" s="4"/>
      <c r="V173" s="11"/>
      <c r="W173" s="229">
        <v>169</v>
      </c>
      <c r="X173" s="229">
        <v>169</v>
      </c>
      <c r="Y173" s="4"/>
      <c r="Z173" s="69"/>
      <c r="AA173" s="69"/>
      <c r="AB173" s="69"/>
      <c r="AC173" s="69"/>
      <c r="AD173" s="69"/>
      <c r="AE173" s="241"/>
      <c r="AG173" s="4"/>
      <c r="AH173" s="146"/>
      <c r="AI173" s="152">
        <v>169</v>
      </c>
      <c r="AJ173" s="146"/>
      <c r="AK173" s="146"/>
    </row>
    <row r="174" spans="2:37" ht="27" customHeight="1" x14ac:dyDescent="0.2">
      <c r="B174" s="4"/>
      <c r="C174" s="146"/>
      <c r="D174" s="219"/>
      <c r="E174" s="221" t="s">
        <v>231</v>
      </c>
      <c r="F174" s="234" t="s">
        <v>579</v>
      </c>
      <c r="G174" s="4"/>
      <c r="H174" s="4"/>
      <c r="I174" s="4" t="s">
        <v>315</v>
      </c>
      <c r="J174" s="4"/>
      <c r="K174" s="4"/>
      <c r="L174" s="4"/>
      <c r="M174" s="4"/>
      <c r="N174" s="4"/>
      <c r="O174" s="151"/>
      <c r="P174" s="4"/>
      <c r="Q174" s="169"/>
      <c r="R174" s="4"/>
      <c r="S174" s="146"/>
      <c r="T174" s="4"/>
      <c r="U174" s="4"/>
      <c r="V174" s="11"/>
      <c r="W174" s="229">
        <v>170</v>
      </c>
      <c r="X174" s="229">
        <v>170</v>
      </c>
      <c r="Y174" s="4"/>
      <c r="Z174" s="69"/>
      <c r="AA174" s="69"/>
      <c r="AB174" s="69"/>
      <c r="AC174" s="69"/>
      <c r="AD174" s="69"/>
      <c r="AE174" s="241"/>
      <c r="AG174" s="4"/>
      <c r="AH174" s="146"/>
      <c r="AI174" s="152">
        <v>170</v>
      </c>
      <c r="AJ174" s="146"/>
      <c r="AK174" s="146"/>
    </row>
    <row r="175" spans="2:37" ht="27" customHeight="1" x14ac:dyDescent="0.2">
      <c r="B175" s="4"/>
      <c r="C175" s="146"/>
      <c r="D175" s="219"/>
      <c r="E175" s="221" t="s">
        <v>232</v>
      </c>
      <c r="F175" s="234" t="s">
        <v>579</v>
      </c>
      <c r="G175" s="4"/>
      <c r="H175" s="4"/>
      <c r="I175" s="4" t="s">
        <v>315</v>
      </c>
      <c r="J175" s="4"/>
      <c r="K175" s="4"/>
      <c r="L175" s="4"/>
      <c r="M175" s="4"/>
      <c r="N175" s="4"/>
      <c r="O175" s="151"/>
      <c r="P175" s="4"/>
      <c r="Q175" s="169"/>
      <c r="R175" s="4"/>
      <c r="S175" s="146"/>
      <c r="T175" s="4"/>
      <c r="U175" s="4"/>
      <c r="V175" s="11"/>
      <c r="W175" s="229">
        <v>171</v>
      </c>
      <c r="X175" s="229">
        <v>171</v>
      </c>
      <c r="Y175" s="4"/>
      <c r="Z175" s="69"/>
      <c r="AA175" s="69"/>
      <c r="AB175" s="69"/>
      <c r="AC175" s="69"/>
      <c r="AD175" s="69"/>
      <c r="AE175" s="241"/>
      <c r="AG175" s="4"/>
      <c r="AH175" s="146"/>
      <c r="AI175" s="152">
        <v>171</v>
      </c>
      <c r="AJ175" s="146"/>
      <c r="AK175" s="146"/>
    </row>
    <row r="176" spans="2:37" ht="27" customHeight="1" x14ac:dyDescent="0.2">
      <c r="B176" s="4"/>
      <c r="C176" s="146"/>
      <c r="D176" s="219"/>
      <c r="E176" s="221" t="s">
        <v>233</v>
      </c>
      <c r="F176" s="234" t="s">
        <v>579</v>
      </c>
      <c r="G176" s="4"/>
      <c r="H176" s="4"/>
      <c r="I176" s="4" t="s">
        <v>315</v>
      </c>
      <c r="J176" s="4"/>
      <c r="K176" s="4"/>
      <c r="L176" s="4"/>
      <c r="M176" s="4"/>
      <c r="N176" s="4"/>
      <c r="O176" s="151"/>
      <c r="P176" s="4"/>
      <c r="Q176" s="169"/>
      <c r="R176" s="4"/>
      <c r="S176" s="146"/>
      <c r="T176" s="4"/>
      <c r="U176" s="4"/>
      <c r="V176" s="11"/>
      <c r="W176" s="229">
        <v>172</v>
      </c>
      <c r="X176" s="229">
        <v>172</v>
      </c>
      <c r="Y176" s="4"/>
      <c r="Z176" s="69"/>
      <c r="AA176" s="69"/>
      <c r="AB176" s="69"/>
      <c r="AC176" s="69"/>
      <c r="AD176" s="69"/>
      <c r="AE176" s="241"/>
      <c r="AG176" s="4"/>
      <c r="AH176" s="146"/>
      <c r="AI176" s="152">
        <v>172</v>
      </c>
      <c r="AJ176" s="146"/>
      <c r="AK176" s="146"/>
    </row>
    <row r="177" spans="2:37" ht="27" customHeight="1" x14ac:dyDescent="0.2">
      <c r="B177" s="4"/>
      <c r="C177" s="146"/>
      <c r="D177" s="219"/>
      <c r="E177" s="221" t="s">
        <v>235</v>
      </c>
      <c r="F177" s="234" t="s">
        <v>579</v>
      </c>
      <c r="G177" s="4"/>
      <c r="H177" s="4"/>
      <c r="I177" s="4" t="s">
        <v>315</v>
      </c>
      <c r="J177" s="4"/>
      <c r="K177" s="4"/>
      <c r="L177" s="4"/>
      <c r="M177" s="4"/>
      <c r="N177" s="4"/>
      <c r="O177" s="151"/>
      <c r="P177" s="4"/>
      <c r="Q177" s="169"/>
      <c r="R177" s="4"/>
      <c r="S177" s="146"/>
      <c r="T177" s="4"/>
      <c r="U177" s="4"/>
      <c r="V177" s="11"/>
      <c r="W177" s="229">
        <v>173</v>
      </c>
      <c r="X177" s="229">
        <v>173</v>
      </c>
      <c r="Y177" s="4"/>
      <c r="Z177" s="69"/>
      <c r="AA177" s="69"/>
      <c r="AB177" s="69"/>
      <c r="AC177" s="69"/>
      <c r="AD177" s="69"/>
      <c r="AE177" s="241"/>
      <c r="AG177" s="4"/>
      <c r="AH177" s="146"/>
      <c r="AI177" s="152">
        <v>173</v>
      </c>
      <c r="AJ177" s="146"/>
      <c r="AK177" s="146"/>
    </row>
    <row r="178" spans="2:37" ht="27" customHeight="1" x14ac:dyDescent="0.2">
      <c r="B178" s="4"/>
      <c r="C178" s="146"/>
      <c r="D178" s="219"/>
      <c r="E178" s="221" t="s">
        <v>236</v>
      </c>
      <c r="F178" s="234" t="s">
        <v>579</v>
      </c>
      <c r="G178" s="4"/>
      <c r="H178" s="4"/>
      <c r="I178" s="4" t="s">
        <v>315</v>
      </c>
      <c r="J178" s="4"/>
      <c r="K178" s="4"/>
      <c r="L178" s="4"/>
      <c r="M178" s="4"/>
      <c r="N178" s="4"/>
      <c r="O178" s="151"/>
      <c r="P178" s="4"/>
      <c r="Q178" s="169"/>
      <c r="R178" s="4"/>
      <c r="S178" s="146"/>
      <c r="T178" s="4"/>
      <c r="U178" s="4"/>
      <c r="V178" s="11"/>
      <c r="W178" s="229">
        <v>174</v>
      </c>
      <c r="X178" s="229">
        <v>174</v>
      </c>
      <c r="Y178" s="4"/>
      <c r="Z178" s="69"/>
      <c r="AA178" s="69"/>
      <c r="AB178" s="69"/>
      <c r="AC178" s="69"/>
      <c r="AD178" s="69"/>
      <c r="AE178" s="241"/>
      <c r="AG178" s="4"/>
      <c r="AH178" s="146"/>
      <c r="AI178" s="152">
        <v>174</v>
      </c>
      <c r="AJ178" s="146"/>
      <c r="AK178" s="146"/>
    </row>
    <row r="179" spans="2:37" ht="27" customHeight="1" x14ac:dyDescent="0.2">
      <c r="B179" s="4"/>
      <c r="C179" s="146"/>
      <c r="D179" s="219"/>
      <c r="E179" s="221" t="s">
        <v>237</v>
      </c>
      <c r="F179" s="234" t="s">
        <v>579</v>
      </c>
      <c r="G179" s="4"/>
      <c r="H179" s="4"/>
      <c r="I179" s="4" t="s">
        <v>315</v>
      </c>
      <c r="J179" s="4"/>
      <c r="K179" s="4"/>
      <c r="L179" s="4"/>
      <c r="M179" s="4"/>
      <c r="N179" s="4"/>
      <c r="O179" s="151"/>
      <c r="P179" s="4"/>
      <c r="Q179" s="169"/>
      <c r="R179" s="4"/>
      <c r="S179" s="146"/>
      <c r="T179" s="4"/>
      <c r="U179" s="4"/>
      <c r="V179" s="11"/>
      <c r="W179" s="229">
        <v>175</v>
      </c>
      <c r="X179" s="229">
        <v>175</v>
      </c>
      <c r="Y179" s="4"/>
      <c r="Z179" s="69"/>
      <c r="AA179" s="69"/>
      <c r="AB179" s="69"/>
      <c r="AC179" s="69"/>
      <c r="AD179" s="69"/>
      <c r="AE179" s="241"/>
      <c r="AG179" s="4"/>
      <c r="AH179" s="146"/>
      <c r="AI179" s="152">
        <v>175</v>
      </c>
      <c r="AJ179" s="146"/>
      <c r="AK179" s="146"/>
    </row>
    <row r="180" spans="2:37" ht="27" customHeight="1" x14ac:dyDescent="0.2">
      <c r="B180" s="4"/>
      <c r="C180" s="146"/>
      <c r="D180" s="219"/>
      <c r="E180" s="221" t="s">
        <v>238</v>
      </c>
      <c r="F180" s="234" t="s">
        <v>579</v>
      </c>
      <c r="G180" s="4"/>
      <c r="H180" s="4"/>
      <c r="I180" s="4" t="s">
        <v>315</v>
      </c>
      <c r="J180" s="4"/>
      <c r="K180" s="4"/>
      <c r="L180" s="4"/>
      <c r="M180" s="4"/>
      <c r="N180" s="4"/>
      <c r="O180" s="151"/>
      <c r="P180" s="4"/>
      <c r="Q180" s="169"/>
      <c r="R180" s="4"/>
      <c r="S180" s="146"/>
      <c r="T180" s="4"/>
      <c r="U180" s="4"/>
      <c r="V180" s="11"/>
      <c r="W180" s="229">
        <v>176</v>
      </c>
      <c r="X180" s="229">
        <v>176</v>
      </c>
      <c r="Y180" s="4"/>
      <c r="Z180" s="69"/>
      <c r="AA180" s="69"/>
      <c r="AB180" s="69"/>
      <c r="AC180" s="69"/>
      <c r="AD180" s="69"/>
      <c r="AE180" s="241"/>
      <c r="AG180" s="4"/>
      <c r="AH180" s="146"/>
      <c r="AI180" s="152">
        <v>176</v>
      </c>
      <c r="AJ180" s="146"/>
      <c r="AK180" s="146"/>
    </row>
    <row r="181" spans="2:37" ht="27" customHeight="1" x14ac:dyDescent="0.2">
      <c r="B181" s="4"/>
      <c r="C181" s="146"/>
      <c r="D181" s="219"/>
      <c r="E181" s="221" t="s">
        <v>239</v>
      </c>
      <c r="F181" s="234" t="s">
        <v>579</v>
      </c>
      <c r="G181" s="4"/>
      <c r="H181" s="4"/>
      <c r="I181" s="4" t="s">
        <v>315</v>
      </c>
      <c r="J181" s="4"/>
      <c r="K181" s="4"/>
      <c r="L181" s="4"/>
      <c r="M181" s="4"/>
      <c r="N181" s="4"/>
      <c r="O181" s="151"/>
      <c r="P181" s="4"/>
      <c r="Q181" s="169"/>
      <c r="R181" s="4"/>
      <c r="S181" s="146"/>
      <c r="T181" s="4"/>
      <c r="U181" s="4"/>
      <c r="V181" s="11"/>
      <c r="W181" s="229">
        <v>177</v>
      </c>
      <c r="X181" s="229">
        <v>177</v>
      </c>
      <c r="Y181" s="4"/>
      <c r="Z181" s="69"/>
      <c r="AA181" s="69"/>
      <c r="AB181" s="69"/>
      <c r="AC181" s="69"/>
      <c r="AD181" s="69"/>
      <c r="AE181" s="241"/>
      <c r="AG181" s="4"/>
      <c r="AH181" s="146"/>
      <c r="AI181" s="152">
        <v>177</v>
      </c>
      <c r="AJ181" s="146"/>
      <c r="AK181" s="146"/>
    </row>
    <row r="182" spans="2:37" ht="27" customHeight="1" x14ac:dyDescent="0.2">
      <c r="B182" s="4"/>
      <c r="C182" s="146"/>
      <c r="D182" s="219"/>
      <c r="E182" s="221" t="s">
        <v>240</v>
      </c>
      <c r="F182" s="234" t="s">
        <v>579</v>
      </c>
      <c r="G182" s="4"/>
      <c r="H182" s="4"/>
      <c r="I182" s="4" t="s">
        <v>315</v>
      </c>
      <c r="J182" s="4"/>
      <c r="K182" s="4"/>
      <c r="L182" s="4"/>
      <c r="M182" s="4"/>
      <c r="N182" s="4"/>
      <c r="O182" s="151"/>
      <c r="P182" s="4"/>
      <c r="Q182" s="169"/>
      <c r="R182" s="4"/>
      <c r="S182" s="146"/>
      <c r="T182" s="4"/>
      <c r="U182" s="4"/>
      <c r="V182" s="11"/>
      <c r="W182" s="229">
        <v>178</v>
      </c>
      <c r="X182" s="229">
        <v>178</v>
      </c>
      <c r="Y182" s="4"/>
      <c r="Z182" s="69"/>
      <c r="AA182" s="69"/>
      <c r="AB182" s="69"/>
      <c r="AC182" s="69"/>
      <c r="AD182" s="69"/>
      <c r="AE182" s="241"/>
      <c r="AG182" s="4"/>
      <c r="AH182" s="146"/>
      <c r="AI182" s="152">
        <v>178</v>
      </c>
      <c r="AJ182" s="146"/>
      <c r="AK182" s="146"/>
    </row>
    <row r="183" spans="2:37" ht="27" customHeight="1" x14ac:dyDescent="0.2">
      <c r="B183" s="4"/>
      <c r="C183" s="146"/>
      <c r="D183" s="219"/>
      <c r="E183" s="221" t="s">
        <v>241</v>
      </c>
      <c r="F183" s="234" t="s">
        <v>579</v>
      </c>
      <c r="G183" s="4"/>
      <c r="H183" s="4"/>
      <c r="I183" s="4" t="s">
        <v>315</v>
      </c>
      <c r="J183" s="4"/>
      <c r="K183" s="4"/>
      <c r="L183" s="4"/>
      <c r="M183" s="4"/>
      <c r="N183" s="4"/>
      <c r="O183" s="151"/>
      <c r="P183" s="4"/>
      <c r="Q183" s="169"/>
      <c r="R183" s="4"/>
      <c r="S183" s="146"/>
      <c r="T183" s="4"/>
      <c r="U183" s="4"/>
      <c r="V183" s="11"/>
      <c r="W183" s="229">
        <v>179</v>
      </c>
      <c r="X183" s="229">
        <v>179</v>
      </c>
      <c r="Y183" s="4"/>
      <c r="Z183" s="69"/>
      <c r="AA183" s="69"/>
      <c r="AB183" s="69"/>
      <c r="AC183" s="69"/>
      <c r="AD183" s="69"/>
      <c r="AE183" s="241"/>
      <c r="AG183" s="4"/>
      <c r="AH183" s="146"/>
      <c r="AI183" s="152">
        <v>179</v>
      </c>
      <c r="AJ183" s="146"/>
      <c r="AK183" s="146"/>
    </row>
    <row r="184" spans="2:37" ht="27" customHeight="1" x14ac:dyDescent="0.2">
      <c r="B184" s="4"/>
      <c r="C184" s="146"/>
      <c r="D184" s="219"/>
      <c r="E184" s="221" t="s">
        <v>242</v>
      </c>
      <c r="F184" s="234" t="s">
        <v>579</v>
      </c>
      <c r="G184" s="4"/>
      <c r="H184" s="4"/>
      <c r="I184" s="4" t="s">
        <v>315</v>
      </c>
      <c r="J184" s="4"/>
      <c r="K184" s="4"/>
      <c r="L184" s="4"/>
      <c r="M184" s="4"/>
      <c r="N184" s="4"/>
      <c r="O184" s="151"/>
      <c r="P184" s="4"/>
      <c r="Q184" s="169"/>
      <c r="R184" s="4"/>
      <c r="S184" s="146"/>
      <c r="T184" s="4"/>
      <c r="U184" s="4"/>
      <c r="V184" s="11"/>
      <c r="W184" s="229">
        <v>180</v>
      </c>
      <c r="X184" s="229">
        <v>180</v>
      </c>
      <c r="Y184" s="4"/>
      <c r="Z184" s="69"/>
      <c r="AA184" s="69"/>
      <c r="AB184" s="69"/>
      <c r="AC184" s="69"/>
      <c r="AD184" s="69"/>
      <c r="AE184" s="241"/>
      <c r="AG184" s="4"/>
      <c r="AH184" s="146"/>
      <c r="AI184" s="152">
        <v>180</v>
      </c>
      <c r="AJ184" s="146"/>
      <c r="AK184" s="146"/>
    </row>
    <row r="185" spans="2:37" ht="27" customHeight="1" x14ac:dyDescent="0.2">
      <c r="B185" s="4"/>
      <c r="C185" s="146"/>
      <c r="D185" s="219"/>
      <c r="E185" s="221" t="s">
        <v>243</v>
      </c>
      <c r="F185" s="234" t="s">
        <v>579</v>
      </c>
      <c r="G185" s="4"/>
      <c r="H185" s="4"/>
      <c r="I185" s="4" t="s">
        <v>315</v>
      </c>
      <c r="J185" s="4"/>
      <c r="K185" s="4"/>
      <c r="L185" s="4"/>
      <c r="M185" s="4"/>
      <c r="N185" s="4"/>
      <c r="O185" s="151"/>
      <c r="P185" s="4"/>
      <c r="Q185" s="169"/>
      <c r="R185" s="4"/>
      <c r="S185" s="146"/>
      <c r="T185" s="4"/>
      <c r="U185" s="4"/>
      <c r="V185" s="11"/>
      <c r="W185" s="229">
        <v>181</v>
      </c>
      <c r="X185" s="229">
        <v>181</v>
      </c>
      <c r="Y185" s="4"/>
      <c r="Z185" s="69"/>
      <c r="AA185" s="69"/>
      <c r="AB185" s="69"/>
      <c r="AC185" s="69"/>
      <c r="AD185" s="69"/>
      <c r="AE185" s="241"/>
      <c r="AG185" s="4"/>
      <c r="AH185" s="146"/>
      <c r="AI185" s="152">
        <v>181</v>
      </c>
      <c r="AJ185" s="146"/>
      <c r="AK185" s="146"/>
    </row>
    <row r="186" spans="2:37" ht="27" customHeight="1" x14ac:dyDescent="0.2">
      <c r="B186" s="4"/>
      <c r="C186" s="146"/>
      <c r="D186" s="219"/>
      <c r="E186" s="221" t="s">
        <v>244</v>
      </c>
      <c r="F186" s="234" t="s">
        <v>579</v>
      </c>
      <c r="G186" s="4"/>
      <c r="H186" s="4"/>
      <c r="I186" s="4" t="s">
        <v>315</v>
      </c>
      <c r="J186" s="4"/>
      <c r="K186" s="4"/>
      <c r="L186" s="4"/>
      <c r="M186" s="4"/>
      <c r="N186" s="4"/>
      <c r="O186" s="151"/>
      <c r="P186" s="4"/>
      <c r="Q186" s="169"/>
      <c r="R186" s="4"/>
      <c r="S186" s="146"/>
      <c r="T186" s="4"/>
      <c r="U186" s="4"/>
      <c r="V186" s="11"/>
      <c r="W186" s="229">
        <v>182</v>
      </c>
      <c r="X186" s="229">
        <v>182</v>
      </c>
      <c r="Y186" s="4"/>
      <c r="Z186" s="69"/>
      <c r="AA186" s="69"/>
      <c r="AB186" s="69"/>
      <c r="AC186" s="69"/>
      <c r="AD186" s="69"/>
      <c r="AE186" s="241"/>
      <c r="AG186" s="4"/>
      <c r="AH186" s="146"/>
      <c r="AI186" s="152">
        <v>182</v>
      </c>
      <c r="AJ186" s="146"/>
      <c r="AK186" s="146"/>
    </row>
    <row r="187" spans="2:37" ht="27" customHeight="1" x14ac:dyDescent="0.2">
      <c r="B187" s="4"/>
      <c r="C187" s="146"/>
      <c r="D187" s="219"/>
      <c r="E187" s="221" t="s">
        <v>245</v>
      </c>
      <c r="F187" s="234" t="s">
        <v>579</v>
      </c>
      <c r="G187" s="4"/>
      <c r="H187" s="4"/>
      <c r="I187" s="4" t="s">
        <v>315</v>
      </c>
      <c r="J187" s="4"/>
      <c r="K187" s="4"/>
      <c r="L187" s="4"/>
      <c r="M187" s="4"/>
      <c r="N187" s="4"/>
      <c r="O187" s="151"/>
      <c r="P187" s="4"/>
      <c r="Q187" s="169"/>
      <c r="R187" s="4"/>
      <c r="S187" s="146"/>
      <c r="T187" s="4"/>
      <c r="U187" s="4"/>
      <c r="V187" s="11"/>
      <c r="W187" s="229">
        <v>183</v>
      </c>
      <c r="X187" s="229">
        <v>183</v>
      </c>
      <c r="Y187" s="4"/>
      <c r="Z187" s="69"/>
      <c r="AA187" s="69"/>
      <c r="AB187" s="69"/>
      <c r="AC187" s="69"/>
      <c r="AD187" s="69"/>
      <c r="AE187" s="241"/>
      <c r="AG187" s="4"/>
      <c r="AH187" s="146"/>
      <c r="AI187" s="152">
        <v>183</v>
      </c>
      <c r="AJ187" s="146"/>
      <c r="AK187" s="146"/>
    </row>
    <row r="188" spans="2:37" ht="27" customHeight="1" x14ac:dyDescent="0.2">
      <c r="B188" s="4"/>
      <c r="C188" s="146"/>
      <c r="D188" s="219"/>
      <c r="E188" s="221" t="s">
        <v>246</v>
      </c>
      <c r="F188" s="234" t="s">
        <v>579</v>
      </c>
      <c r="G188" s="4"/>
      <c r="H188" s="4"/>
      <c r="I188" s="4" t="s">
        <v>315</v>
      </c>
      <c r="J188" s="4"/>
      <c r="K188" s="4"/>
      <c r="L188" s="4"/>
      <c r="M188" s="4"/>
      <c r="N188" s="4"/>
      <c r="O188" s="151"/>
      <c r="P188" s="4"/>
      <c r="Q188" s="169"/>
      <c r="R188" s="4"/>
      <c r="S188" s="146"/>
      <c r="T188" s="4"/>
      <c r="U188" s="4"/>
      <c r="V188" s="11"/>
      <c r="W188" s="229">
        <v>184</v>
      </c>
      <c r="X188" s="229">
        <v>184</v>
      </c>
      <c r="Y188" s="4"/>
      <c r="Z188" s="69"/>
      <c r="AA188" s="69"/>
      <c r="AB188" s="69"/>
      <c r="AC188" s="69"/>
      <c r="AD188" s="69"/>
      <c r="AE188" s="241"/>
      <c r="AG188" s="4"/>
      <c r="AH188" s="146"/>
      <c r="AI188" s="152">
        <v>184</v>
      </c>
      <c r="AJ188" s="146"/>
      <c r="AK188" s="146"/>
    </row>
    <row r="189" spans="2:37" ht="27" customHeight="1" x14ac:dyDescent="0.2">
      <c r="B189" s="4"/>
      <c r="C189" s="146"/>
      <c r="D189" s="219"/>
      <c r="E189" s="221" t="s">
        <v>248</v>
      </c>
      <c r="F189" s="234" t="s">
        <v>579</v>
      </c>
      <c r="G189" s="4"/>
      <c r="H189" s="4"/>
      <c r="I189" s="4" t="s">
        <v>315</v>
      </c>
      <c r="J189" s="4"/>
      <c r="K189" s="4"/>
      <c r="L189" s="4"/>
      <c r="M189" s="4"/>
      <c r="N189" s="4"/>
      <c r="O189" s="151"/>
      <c r="P189" s="4"/>
      <c r="Q189" s="169"/>
      <c r="R189" s="4"/>
      <c r="S189" s="146"/>
      <c r="T189" s="4"/>
      <c r="U189" s="4"/>
      <c r="V189" s="11"/>
      <c r="W189" s="229">
        <v>185</v>
      </c>
      <c r="X189" s="229">
        <v>185</v>
      </c>
      <c r="Y189" s="4"/>
      <c r="Z189" s="69"/>
      <c r="AA189" s="69"/>
      <c r="AB189" s="69"/>
      <c r="AC189" s="69"/>
      <c r="AD189" s="69"/>
      <c r="AE189" s="241"/>
      <c r="AG189" s="4"/>
      <c r="AH189" s="146"/>
      <c r="AI189" s="152">
        <v>185</v>
      </c>
      <c r="AJ189" s="146"/>
      <c r="AK189" s="146"/>
    </row>
    <row r="190" spans="2:37" ht="27" customHeight="1" x14ac:dyDescent="0.2">
      <c r="B190" s="4"/>
      <c r="C190" s="146"/>
      <c r="D190" s="219"/>
      <c r="E190" s="221" t="s">
        <v>249</v>
      </c>
      <c r="F190" s="234" t="s">
        <v>579</v>
      </c>
      <c r="G190" s="4"/>
      <c r="H190" s="4"/>
      <c r="I190" s="4" t="s">
        <v>315</v>
      </c>
      <c r="J190" s="4"/>
      <c r="K190" s="4"/>
      <c r="L190" s="4"/>
      <c r="M190" s="4"/>
      <c r="N190" s="4"/>
      <c r="O190" s="151"/>
      <c r="P190" s="4"/>
      <c r="Q190" s="169"/>
      <c r="R190" s="4"/>
      <c r="S190" s="146"/>
      <c r="T190" s="4"/>
      <c r="U190" s="4"/>
      <c r="V190" s="11"/>
      <c r="W190" s="229">
        <v>186</v>
      </c>
      <c r="X190" s="229">
        <v>186</v>
      </c>
      <c r="Y190" s="4"/>
      <c r="Z190" s="69"/>
      <c r="AA190" s="69"/>
      <c r="AB190" s="69"/>
      <c r="AC190" s="69"/>
      <c r="AD190" s="69"/>
      <c r="AE190" s="241"/>
      <c r="AG190" s="4"/>
      <c r="AH190" s="146"/>
      <c r="AI190" s="152">
        <v>186</v>
      </c>
      <c r="AJ190" s="146"/>
      <c r="AK190" s="146"/>
    </row>
    <row r="191" spans="2:37" ht="27" customHeight="1" x14ac:dyDescent="0.2">
      <c r="B191" s="4"/>
      <c r="C191" s="146"/>
      <c r="D191" s="219"/>
      <c r="E191" s="221" t="s">
        <v>250</v>
      </c>
      <c r="F191" s="234" t="s">
        <v>579</v>
      </c>
      <c r="G191" s="4"/>
      <c r="H191" s="4"/>
      <c r="I191" s="4" t="s">
        <v>315</v>
      </c>
      <c r="J191" s="4"/>
      <c r="K191" s="4"/>
      <c r="L191" s="4"/>
      <c r="M191" s="4"/>
      <c r="N191" s="4"/>
      <c r="O191" s="151"/>
      <c r="P191" s="4"/>
      <c r="Q191" s="169"/>
      <c r="R191" s="4"/>
      <c r="S191" s="146"/>
      <c r="T191" s="4"/>
      <c r="U191" s="4"/>
      <c r="V191" s="11"/>
      <c r="W191" s="229">
        <v>187</v>
      </c>
      <c r="X191" s="229">
        <v>187</v>
      </c>
      <c r="Y191" s="4"/>
      <c r="Z191" s="69"/>
      <c r="AA191" s="69"/>
      <c r="AB191" s="69"/>
      <c r="AC191" s="69"/>
      <c r="AD191" s="69"/>
      <c r="AE191" s="241"/>
      <c r="AG191" s="4"/>
      <c r="AH191" s="146"/>
      <c r="AI191" s="152">
        <v>187</v>
      </c>
      <c r="AJ191" s="146"/>
      <c r="AK191" s="146"/>
    </row>
    <row r="192" spans="2:37" ht="27" customHeight="1" x14ac:dyDescent="0.2">
      <c r="B192" s="4"/>
      <c r="C192" s="146"/>
      <c r="D192" s="219"/>
      <c r="E192" s="221" t="s">
        <v>251</v>
      </c>
      <c r="F192" s="234" t="s">
        <v>579</v>
      </c>
      <c r="G192" s="4"/>
      <c r="H192" s="4"/>
      <c r="I192" s="4" t="s">
        <v>315</v>
      </c>
      <c r="J192" s="4"/>
      <c r="K192" s="4"/>
      <c r="L192" s="4"/>
      <c r="M192" s="4"/>
      <c r="N192" s="4"/>
      <c r="O192" s="151"/>
      <c r="P192" s="4"/>
      <c r="Q192" s="169"/>
      <c r="R192" s="4"/>
      <c r="S192" s="146"/>
      <c r="T192" s="4"/>
      <c r="U192" s="4"/>
      <c r="V192" s="11"/>
      <c r="W192" s="229">
        <v>188</v>
      </c>
      <c r="X192" s="229">
        <v>188</v>
      </c>
      <c r="Y192" s="4"/>
      <c r="Z192" s="69"/>
      <c r="AA192" s="69"/>
      <c r="AB192" s="69"/>
      <c r="AC192" s="69"/>
      <c r="AD192" s="69"/>
      <c r="AE192" s="241"/>
      <c r="AG192" s="4"/>
      <c r="AH192" s="146"/>
      <c r="AI192" s="152">
        <v>188</v>
      </c>
      <c r="AJ192" s="146"/>
      <c r="AK192" s="146"/>
    </row>
    <row r="193" spans="2:37" ht="27" customHeight="1" x14ac:dyDescent="0.2">
      <c r="B193" s="4"/>
      <c r="C193" s="146"/>
      <c r="D193" s="219"/>
      <c r="E193" s="221" t="s">
        <v>252</v>
      </c>
      <c r="F193" s="234" t="s">
        <v>579</v>
      </c>
      <c r="G193" s="4"/>
      <c r="H193" s="4"/>
      <c r="I193" s="4" t="s">
        <v>315</v>
      </c>
      <c r="J193" s="4"/>
      <c r="K193" s="4"/>
      <c r="L193" s="4"/>
      <c r="M193" s="4"/>
      <c r="N193" s="4"/>
      <c r="O193" s="151"/>
      <c r="P193" s="4"/>
      <c r="Q193" s="169"/>
      <c r="R193" s="4"/>
      <c r="S193" s="146"/>
      <c r="T193" s="4"/>
      <c r="U193" s="4"/>
      <c r="V193" s="11"/>
      <c r="W193" s="229">
        <v>189</v>
      </c>
      <c r="X193" s="229">
        <v>189</v>
      </c>
      <c r="Y193" s="4"/>
      <c r="Z193" s="69"/>
      <c r="AA193" s="69"/>
      <c r="AB193" s="69"/>
      <c r="AC193" s="69"/>
      <c r="AD193" s="69"/>
      <c r="AE193" s="241"/>
      <c r="AG193" s="4"/>
      <c r="AH193" s="146"/>
      <c r="AI193" s="152">
        <v>189</v>
      </c>
      <c r="AJ193" s="146"/>
      <c r="AK193" s="146"/>
    </row>
    <row r="194" spans="2:37" ht="27" customHeight="1" x14ac:dyDescent="0.2">
      <c r="B194" s="4"/>
      <c r="C194" s="146"/>
      <c r="D194" s="219"/>
      <c r="E194" s="221" t="s">
        <v>253</v>
      </c>
      <c r="F194" s="234" t="s">
        <v>579</v>
      </c>
      <c r="G194" s="4"/>
      <c r="H194" s="4"/>
      <c r="I194" s="4" t="s">
        <v>315</v>
      </c>
      <c r="J194" s="4"/>
      <c r="K194" s="4"/>
      <c r="L194" s="4"/>
      <c r="M194" s="4"/>
      <c r="N194" s="4"/>
      <c r="O194" s="151"/>
      <c r="P194" s="4"/>
      <c r="Q194" s="169"/>
      <c r="R194" s="4"/>
      <c r="S194" s="146"/>
      <c r="T194" s="4"/>
      <c r="U194" s="4"/>
      <c r="V194" s="11"/>
      <c r="W194" s="229">
        <v>190</v>
      </c>
      <c r="X194" s="229">
        <v>190</v>
      </c>
      <c r="Y194" s="4"/>
      <c r="Z194" s="69"/>
      <c r="AA194" s="69"/>
      <c r="AB194" s="69"/>
      <c r="AC194" s="69"/>
      <c r="AD194" s="69"/>
      <c r="AE194" s="241"/>
      <c r="AG194" s="4"/>
      <c r="AH194" s="146"/>
      <c r="AI194" s="152">
        <v>190</v>
      </c>
      <c r="AJ194" s="146"/>
      <c r="AK194" s="146"/>
    </row>
    <row r="195" spans="2:37" ht="27" customHeight="1" x14ac:dyDescent="0.2">
      <c r="B195" s="4"/>
      <c r="C195" s="146"/>
      <c r="D195" s="219"/>
      <c r="E195" s="221" t="s">
        <v>254</v>
      </c>
      <c r="F195" s="234" t="s">
        <v>579</v>
      </c>
      <c r="G195" s="4"/>
      <c r="H195" s="4"/>
      <c r="I195" s="4" t="s">
        <v>315</v>
      </c>
      <c r="J195" s="4"/>
      <c r="K195" s="4"/>
      <c r="L195" s="4"/>
      <c r="M195" s="4"/>
      <c r="N195" s="4"/>
      <c r="O195" s="151"/>
      <c r="P195" s="4"/>
      <c r="Q195" s="169"/>
      <c r="R195" s="4"/>
      <c r="S195" s="146"/>
      <c r="T195" s="4"/>
      <c r="U195" s="4"/>
      <c r="V195" s="11"/>
      <c r="W195" s="229">
        <v>191</v>
      </c>
      <c r="X195" s="229">
        <v>191</v>
      </c>
      <c r="Y195" s="4"/>
      <c r="Z195" s="69"/>
      <c r="AA195" s="69"/>
      <c r="AB195" s="69"/>
      <c r="AC195" s="69"/>
      <c r="AD195" s="69"/>
      <c r="AE195" s="241"/>
      <c r="AG195" s="4"/>
      <c r="AH195" s="146"/>
      <c r="AI195" s="152">
        <v>191</v>
      </c>
      <c r="AJ195" s="146"/>
      <c r="AK195" s="146"/>
    </row>
    <row r="196" spans="2:37" ht="27" customHeight="1" x14ac:dyDescent="0.2">
      <c r="B196" s="4"/>
      <c r="C196" s="146"/>
      <c r="D196" s="219"/>
      <c r="E196" s="221" t="s">
        <v>255</v>
      </c>
      <c r="F196" s="234" t="s">
        <v>579</v>
      </c>
      <c r="G196" s="4"/>
      <c r="H196" s="4"/>
      <c r="I196" s="4" t="s">
        <v>315</v>
      </c>
      <c r="J196" s="4"/>
      <c r="K196" s="4"/>
      <c r="L196" s="4"/>
      <c r="M196" s="4"/>
      <c r="N196" s="4"/>
      <c r="O196" s="151"/>
      <c r="P196" s="4"/>
      <c r="Q196" s="169"/>
      <c r="R196" s="4"/>
      <c r="S196" s="146"/>
      <c r="T196" s="4"/>
      <c r="U196" s="4"/>
      <c r="V196" s="11"/>
      <c r="W196" s="229">
        <v>192</v>
      </c>
      <c r="X196" s="229">
        <v>192</v>
      </c>
      <c r="Y196" s="4"/>
      <c r="Z196" s="69"/>
      <c r="AA196" s="69"/>
      <c r="AB196" s="69"/>
      <c r="AC196" s="69"/>
      <c r="AD196" s="69"/>
      <c r="AE196" s="241"/>
      <c r="AG196" s="4"/>
      <c r="AH196" s="146"/>
      <c r="AI196" s="152">
        <v>192</v>
      </c>
      <c r="AJ196" s="146"/>
      <c r="AK196" s="146"/>
    </row>
    <row r="197" spans="2:37" ht="27" customHeight="1" x14ac:dyDescent="0.2">
      <c r="B197" s="4"/>
      <c r="C197" s="146"/>
      <c r="D197" s="219"/>
      <c r="E197" s="221" t="s">
        <v>256</v>
      </c>
      <c r="F197" s="234" t="s">
        <v>579</v>
      </c>
      <c r="G197" s="4"/>
      <c r="H197" s="4"/>
      <c r="I197" s="4" t="s">
        <v>315</v>
      </c>
      <c r="J197" s="4"/>
      <c r="K197" s="4"/>
      <c r="L197" s="4"/>
      <c r="M197" s="4"/>
      <c r="N197" s="4"/>
      <c r="O197" s="151"/>
      <c r="P197" s="4"/>
      <c r="Q197" s="169"/>
      <c r="R197" s="4"/>
      <c r="S197" s="146"/>
      <c r="T197" s="4"/>
      <c r="U197" s="4"/>
      <c r="V197" s="11"/>
      <c r="W197" s="229">
        <v>193</v>
      </c>
      <c r="X197" s="229">
        <v>193</v>
      </c>
      <c r="Y197" s="4"/>
      <c r="Z197" s="69"/>
      <c r="AA197" s="69"/>
      <c r="AB197" s="69"/>
      <c r="AC197" s="69"/>
      <c r="AD197" s="69"/>
      <c r="AE197" s="241"/>
      <c r="AG197" s="4"/>
      <c r="AH197" s="146"/>
      <c r="AI197" s="152">
        <v>193</v>
      </c>
      <c r="AJ197" s="146"/>
      <c r="AK197" s="146"/>
    </row>
    <row r="198" spans="2:37" ht="27" customHeight="1" x14ac:dyDescent="0.2">
      <c r="B198" s="4"/>
      <c r="C198" s="146"/>
      <c r="D198" s="219"/>
      <c r="E198" s="221" t="s">
        <v>257</v>
      </c>
      <c r="F198" s="234" t="s">
        <v>579</v>
      </c>
      <c r="G198" s="4"/>
      <c r="H198" s="4"/>
      <c r="I198" s="4" t="s">
        <v>315</v>
      </c>
      <c r="J198" s="4"/>
      <c r="K198" s="4"/>
      <c r="L198" s="4"/>
      <c r="M198" s="4"/>
      <c r="N198" s="4"/>
      <c r="O198" s="151"/>
      <c r="P198" s="4"/>
      <c r="Q198" s="169"/>
      <c r="R198" s="4"/>
      <c r="S198" s="146"/>
      <c r="T198" s="4"/>
      <c r="U198" s="4"/>
      <c r="V198" s="11"/>
      <c r="W198" s="229">
        <v>194</v>
      </c>
      <c r="X198" s="229">
        <v>194</v>
      </c>
      <c r="Y198" s="4"/>
      <c r="Z198" s="69"/>
      <c r="AA198" s="69"/>
      <c r="AB198" s="69"/>
      <c r="AC198" s="69"/>
      <c r="AD198" s="69"/>
      <c r="AE198" s="241"/>
      <c r="AG198" s="4"/>
      <c r="AH198" s="146"/>
      <c r="AI198" s="152">
        <v>194</v>
      </c>
      <c r="AJ198" s="146"/>
      <c r="AK198" s="146"/>
    </row>
    <row r="199" spans="2:37" ht="27" customHeight="1" x14ac:dyDescent="0.2">
      <c r="B199" s="4"/>
      <c r="C199" s="146"/>
      <c r="D199" s="219"/>
      <c r="E199" s="221" t="s">
        <v>258</v>
      </c>
      <c r="F199" s="234" t="s">
        <v>579</v>
      </c>
      <c r="G199" s="4"/>
      <c r="H199" s="4"/>
      <c r="I199" s="4" t="s">
        <v>315</v>
      </c>
      <c r="J199" s="4"/>
      <c r="K199" s="4"/>
      <c r="L199" s="4"/>
      <c r="M199" s="4"/>
      <c r="N199" s="4"/>
      <c r="O199" s="151"/>
      <c r="P199" s="4"/>
      <c r="Q199" s="169"/>
      <c r="R199" s="4"/>
      <c r="S199" s="146"/>
      <c r="T199" s="4"/>
      <c r="U199" s="4"/>
      <c r="V199" s="11"/>
      <c r="W199" s="229">
        <v>195</v>
      </c>
      <c r="X199" s="229">
        <v>195</v>
      </c>
      <c r="Y199" s="4"/>
      <c r="Z199" s="69"/>
      <c r="AA199" s="69"/>
      <c r="AB199" s="69"/>
      <c r="AC199" s="69"/>
      <c r="AD199" s="69"/>
      <c r="AE199" s="241"/>
      <c r="AG199" s="4"/>
      <c r="AH199" s="146"/>
      <c r="AI199" s="152">
        <v>195</v>
      </c>
      <c r="AJ199" s="146"/>
      <c r="AK199" s="146"/>
    </row>
    <row r="200" spans="2:37" ht="27" customHeight="1" x14ac:dyDescent="0.2">
      <c r="B200" s="4"/>
      <c r="C200" s="146"/>
      <c r="D200" s="219"/>
      <c r="E200" s="221" t="s">
        <v>259</v>
      </c>
      <c r="F200" s="234" t="s">
        <v>579</v>
      </c>
      <c r="G200" s="4"/>
      <c r="H200" s="4"/>
      <c r="I200" s="4" t="s">
        <v>315</v>
      </c>
      <c r="J200" s="4"/>
      <c r="K200" s="4"/>
      <c r="L200" s="4"/>
      <c r="M200" s="4"/>
      <c r="N200" s="4"/>
      <c r="O200" s="151"/>
      <c r="P200" s="4"/>
      <c r="Q200" s="169"/>
      <c r="R200" s="4"/>
      <c r="S200" s="146"/>
      <c r="T200" s="4"/>
      <c r="U200" s="4"/>
      <c r="V200" s="11"/>
      <c r="W200" s="229">
        <v>196</v>
      </c>
      <c r="X200" s="229">
        <v>196</v>
      </c>
      <c r="Y200" s="4"/>
      <c r="Z200" s="69"/>
      <c r="AA200" s="69"/>
      <c r="AB200" s="69"/>
      <c r="AC200" s="69"/>
      <c r="AD200" s="69"/>
      <c r="AE200" s="241"/>
      <c r="AG200" s="4"/>
      <c r="AH200" s="146"/>
      <c r="AI200" s="152">
        <v>196</v>
      </c>
      <c r="AJ200" s="146"/>
      <c r="AK200" s="146"/>
    </row>
    <row r="201" spans="2:37" ht="27" customHeight="1" x14ac:dyDescent="0.2">
      <c r="B201" s="4"/>
      <c r="C201" s="146"/>
      <c r="D201" s="219"/>
      <c r="E201" s="221" t="s">
        <v>260</v>
      </c>
      <c r="F201" s="234" t="s">
        <v>579</v>
      </c>
      <c r="G201" s="4"/>
      <c r="H201" s="4"/>
      <c r="I201" s="4" t="s">
        <v>315</v>
      </c>
      <c r="J201" s="4"/>
      <c r="K201" s="4"/>
      <c r="L201" s="4"/>
      <c r="M201" s="4"/>
      <c r="N201" s="4"/>
      <c r="O201" s="151"/>
      <c r="P201" s="4"/>
      <c r="Q201" s="169"/>
      <c r="R201" s="4"/>
      <c r="S201" s="146"/>
      <c r="T201" s="4"/>
      <c r="U201" s="4"/>
      <c r="V201" s="11"/>
      <c r="W201" s="229">
        <v>197</v>
      </c>
      <c r="X201" s="229">
        <v>197</v>
      </c>
      <c r="Y201" s="4"/>
      <c r="Z201" s="69"/>
      <c r="AA201" s="69"/>
      <c r="AB201" s="69"/>
      <c r="AC201" s="69"/>
      <c r="AD201" s="69"/>
      <c r="AE201" s="241"/>
      <c r="AG201" s="4"/>
      <c r="AH201" s="146"/>
      <c r="AI201" s="152">
        <v>197</v>
      </c>
      <c r="AJ201" s="146"/>
      <c r="AK201" s="146"/>
    </row>
    <row r="202" spans="2:37" ht="27" customHeight="1" x14ac:dyDescent="0.2">
      <c r="B202" s="4"/>
      <c r="C202" s="146"/>
      <c r="D202" s="219"/>
      <c r="E202" s="221" t="s">
        <v>261</v>
      </c>
      <c r="F202" s="234" t="s">
        <v>579</v>
      </c>
      <c r="G202" s="4"/>
      <c r="H202" s="4"/>
      <c r="I202" s="4" t="s">
        <v>315</v>
      </c>
      <c r="J202" s="4"/>
      <c r="K202" s="4"/>
      <c r="L202" s="4"/>
      <c r="M202" s="4"/>
      <c r="N202" s="4"/>
      <c r="O202" s="151"/>
      <c r="P202" s="4"/>
      <c r="Q202" s="169"/>
      <c r="R202" s="4"/>
      <c r="S202" s="146"/>
      <c r="T202" s="4"/>
      <c r="U202" s="4"/>
      <c r="V202" s="11"/>
      <c r="W202" s="229">
        <v>198</v>
      </c>
      <c r="X202" s="229">
        <v>198</v>
      </c>
      <c r="Y202" s="4"/>
      <c r="Z202" s="69"/>
      <c r="AA202" s="69"/>
      <c r="AB202" s="69"/>
      <c r="AC202" s="69"/>
      <c r="AD202" s="69"/>
      <c r="AE202" s="241"/>
      <c r="AG202" s="4"/>
      <c r="AH202" s="146"/>
      <c r="AI202" s="152">
        <v>198</v>
      </c>
      <c r="AJ202" s="146"/>
      <c r="AK202" s="146"/>
    </row>
    <row r="203" spans="2:37" ht="27" customHeight="1" x14ac:dyDescent="0.2">
      <c r="B203" s="4"/>
      <c r="C203" s="146"/>
      <c r="D203" s="219"/>
      <c r="E203" s="221" t="s">
        <v>262</v>
      </c>
      <c r="F203" s="234" t="s">
        <v>579</v>
      </c>
      <c r="G203" s="4"/>
      <c r="H203" s="4"/>
      <c r="I203" s="4" t="s">
        <v>315</v>
      </c>
      <c r="J203" s="4"/>
      <c r="K203" s="4"/>
      <c r="L203" s="4"/>
      <c r="M203" s="4"/>
      <c r="N203" s="4"/>
      <c r="O203" s="151"/>
      <c r="P203" s="4"/>
      <c r="Q203" s="169"/>
      <c r="R203" s="4"/>
      <c r="S203" s="146"/>
      <c r="T203" s="4"/>
      <c r="U203" s="4"/>
      <c r="V203" s="11"/>
      <c r="W203" s="229">
        <v>199</v>
      </c>
      <c r="X203" s="229">
        <v>199</v>
      </c>
      <c r="Y203" s="4"/>
      <c r="Z203" s="69"/>
      <c r="AA203" s="69"/>
      <c r="AB203" s="69"/>
      <c r="AC203" s="69"/>
      <c r="AD203" s="69"/>
      <c r="AE203" s="241"/>
      <c r="AG203" s="4"/>
      <c r="AH203" s="146"/>
      <c r="AI203" s="152">
        <v>199</v>
      </c>
      <c r="AJ203" s="146"/>
      <c r="AK203" s="146"/>
    </row>
    <row r="204" spans="2:37" ht="27" customHeight="1" x14ac:dyDescent="0.2">
      <c r="B204" s="4"/>
      <c r="C204" s="146"/>
      <c r="D204" s="219"/>
      <c r="E204" s="221" t="s">
        <v>263</v>
      </c>
      <c r="F204" s="234" t="s">
        <v>579</v>
      </c>
      <c r="G204" s="4"/>
      <c r="H204" s="4"/>
      <c r="I204" s="4" t="s">
        <v>315</v>
      </c>
      <c r="J204" s="4"/>
      <c r="K204" s="4"/>
      <c r="L204" s="4"/>
      <c r="M204" s="4"/>
      <c r="N204" s="4"/>
      <c r="O204" s="151"/>
      <c r="P204" s="4"/>
      <c r="Q204" s="169"/>
      <c r="R204" s="4"/>
      <c r="S204" s="146"/>
      <c r="T204" s="4"/>
      <c r="U204" s="4"/>
      <c r="V204" s="11"/>
      <c r="W204" s="229">
        <v>200</v>
      </c>
      <c r="X204" s="229">
        <v>200</v>
      </c>
      <c r="Y204" s="4"/>
      <c r="Z204" s="69"/>
      <c r="AA204" s="69"/>
      <c r="AB204" s="69"/>
      <c r="AC204" s="69"/>
      <c r="AD204" s="69"/>
      <c r="AE204" s="241"/>
      <c r="AG204" s="4"/>
      <c r="AH204" s="146"/>
      <c r="AI204" s="152">
        <v>200</v>
      </c>
      <c r="AJ204" s="146"/>
      <c r="AK204" s="146"/>
    </row>
    <row r="205" spans="2:37" ht="27" customHeight="1" x14ac:dyDescent="0.2">
      <c r="B205" s="4"/>
      <c r="C205" s="146"/>
      <c r="D205" s="219"/>
      <c r="E205" s="221" t="s">
        <v>264</v>
      </c>
      <c r="F205" s="234" t="s">
        <v>579</v>
      </c>
      <c r="G205" s="4"/>
      <c r="H205" s="4"/>
      <c r="I205" s="4" t="s">
        <v>315</v>
      </c>
      <c r="J205" s="4"/>
      <c r="K205" s="4"/>
      <c r="L205" s="4"/>
      <c r="M205" s="4"/>
      <c r="N205" s="4"/>
      <c r="O205" s="151"/>
      <c r="P205" s="4"/>
      <c r="Q205" s="169"/>
      <c r="R205" s="4"/>
      <c r="S205" s="146"/>
      <c r="T205" s="4"/>
      <c r="U205" s="4"/>
      <c r="V205" s="11"/>
      <c r="W205" s="229">
        <v>201</v>
      </c>
      <c r="X205" s="229">
        <v>201</v>
      </c>
      <c r="Y205" s="4"/>
      <c r="Z205" s="69"/>
      <c r="AA205" s="69"/>
      <c r="AB205" s="69"/>
      <c r="AC205" s="69"/>
      <c r="AD205" s="69"/>
      <c r="AE205" s="241"/>
      <c r="AG205" s="4"/>
      <c r="AH205" s="146"/>
      <c r="AI205" s="152">
        <v>201</v>
      </c>
      <c r="AJ205" s="146"/>
      <c r="AK205" s="146"/>
    </row>
    <row r="206" spans="2:37" ht="27" customHeight="1" x14ac:dyDescent="0.2">
      <c r="B206" s="4"/>
      <c r="C206" s="146"/>
      <c r="D206" s="219"/>
      <c r="E206" s="221" t="s">
        <v>265</v>
      </c>
      <c r="F206" s="234" t="s">
        <v>579</v>
      </c>
      <c r="G206" s="4"/>
      <c r="H206" s="4"/>
      <c r="I206" s="4" t="s">
        <v>315</v>
      </c>
      <c r="J206" s="4"/>
      <c r="K206" s="4"/>
      <c r="L206" s="4"/>
      <c r="M206" s="4"/>
      <c r="N206" s="4"/>
      <c r="O206" s="151"/>
      <c r="P206" s="4"/>
      <c r="Q206" s="169"/>
      <c r="R206" s="4"/>
      <c r="S206" s="146"/>
      <c r="T206" s="4"/>
      <c r="U206" s="4"/>
      <c r="V206" s="11"/>
      <c r="W206" s="229">
        <v>202</v>
      </c>
      <c r="X206" s="229">
        <v>202</v>
      </c>
      <c r="Y206" s="4"/>
      <c r="Z206" s="69"/>
      <c r="AA206" s="69"/>
      <c r="AB206" s="69"/>
      <c r="AC206" s="69"/>
      <c r="AD206" s="69"/>
      <c r="AE206" s="241"/>
      <c r="AG206" s="4"/>
      <c r="AH206" s="146"/>
      <c r="AI206" s="152">
        <v>202</v>
      </c>
      <c r="AJ206" s="146"/>
      <c r="AK206" s="146"/>
    </row>
    <row r="207" spans="2:37" ht="27" customHeight="1" x14ac:dyDescent="0.2">
      <c r="B207" s="4"/>
      <c r="C207" s="146"/>
      <c r="D207" s="219"/>
      <c r="E207" s="221" t="s">
        <v>266</v>
      </c>
      <c r="F207" s="234" t="s">
        <v>579</v>
      </c>
      <c r="G207" s="4"/>
      <c r="H207" s="4"/>
      <c r="I207" s="4" t="s">
        <v>315</v>
      </c>
      <c r="J207" s="4"/>
      <c r="K207" s="4"/>
      <c r="L207" s="4"/>
      <c r="M207" s="4"/>
      <c r="N207" s="4"/>
      <c r="O207" s="151"/>
      <c r="P207" s="4"/>
      <c r="Q207" s="169"/>
      <c r="R207" s="4"/>
      <c r="S207" s="146"/>
      <c r="T207" s="4"/>
      <c r="U207" s="4"/>
      <c r="V207" s="11"/>
      <c r="W207" s="229">
        <v>203</v>
      </c>
      <c r="X207" s="229">
        <v>203</v>
      </c>
      <c r="Y207" s="4"/>
      <c r="Z207" s="69"/>
      <c r="AA207" s="69"/>
      <c r="AB207" s="69"/>
      <c r="AC207" s="69"/>
      <c r="AD207" s="69"/>
      <c r="AE207" s="241"/>
      <c r="AG207" s="4"/>
      <c r="AH207" s="146"/>
      <c r="AI207" s="152">
        <v>203</v>
      </c>
      <c r="AJ207" s="146"/>
      <c r="AK207" s="146"/>
    </row>
    <row r="208" spans="2:37" ht="27" customHeight="1" x14ac:dyDescent="0.2">
      <c r="B208" s="4"/>
      <c r="C208" s="146"/>
      <c r="D208" s="219"/>
      <c r="E208" s="221" t="s">
        <v>267</v>
      </c>
      <c r="F208" s="234" t="s">
        <v>579</v>
      </c>
      <c r="G208" s="4"/>
      <c r="H208" s="4"/>
      <c r="I208" s="4" t="s">
        <v>315</v>
      </c>
      <c r="J208" s="4"/>
      <c r="K208" s="4"/>
      <c r="L208" s="4"/>
      <c r="M208" s="4"/>
      <c r="N208" s="4"/>
      <c r="O208" s="151"/>
      <c r="P208" s="4"/>
      <c r="Q208" s="169"/>
      <c r="R208" s="4"/>
      <c r="S208" s="146"/>
      <c r="T208" s="4"/>
      <c r="U208" s="4"/>
      <c r="V208" s="11"/>
      <c r="W208" s="229">
        <v>204</v>
      </c>
      <c r="X208" s="229">
        <v>204</v>
      </c>
      <c r="Y208" s="4"/>
      <c r="Z208" s="69"/>
      <c r="AA208" s="69"/>
      <c r="AB208" s="69"/>
      <c r="AC208" s="69"/>
      <c r="AD208" s="69"/>
      <c r="AE208" s="241"/>
      <c r="AG208" s="4"/>
      <c r="AH208" s="146"/>
      <c r="AI208" s="152">
        <v>204</v>
      </c>
      <c r="AJ208" s="146"/>
      <c r="AK208" s="146"/>
    </row>
    <row r="209" spans="2:37" ht="27" customHeight="1" x14ac:dyDescent="0.2">
      <c r="B209" s="4"/>
      <c r="C209" s="146"/>
      <c r="D209" s="219"/>
      <c r="E209" s="221" t="s">
        <v>268</v>
      </c>
      <c r="F209" s="234" t="s">
        <v>579</v>
      </c>
      <c r="G209" s="4"/>
      <c r="H209" s="4"/>
      <c r="I209" s="4" t="s">
        <v>315</v>
      </c>
      <c r="J209" s="4"/>
      <c r="K209" s="4"/>
      <c r="L209" s="4"/>
      <c r="M209" s="4"/>
      <c r="N209" s="4"/>
      <c r="O209" s="151"/>
      <c r="P209" s="4"/>
      <c r="Q209" s="169"/>
      <c r="R209" s="4"/>
      <c r="S209" s="146"/>
      <c r="T209" s="4"/>
      <c r="U209" s="4"/>
      <c r="V209" s="11"/>
      <c r="W209" s="229">
        <v>205</v>
      </c>
      <c r="X209" s="229">
        <v>205</v>
      </c>
      <c r="Y209" s="4"/>
      <c r="Z209" s="69"/>
      <c r="AA209" s="69"/>
      <c r="AB209" s="69"/>
      <c r="AC209" s="69"/>
      <c r="AD209" s="69"/>
      <c r="AE209" s="241"/>
      <c r="AG209" s="4"/>
      <c r="AH209" s="146"/>
      <c r="AI209" s="152">
        <v>205</v>
      </c>
      <c r="AJ209" s="146"/>
      <c r="AK209" s="146"/>
    </row>
    <row r="210" spans="2:37" ht="27" customHeight="1" x14ac:dyDescent="0.2">
      <c r="B210" s="4"/>
      <c r="C210" s="146"/>
      <c r="D210" s="219"/>
      <c r="E210" s="221" t="s">
        <v>269</v>
      </c>
      <c r="F210" s="234" t="s">
        <v>579</v>
      </c>
      <c r="G210" s="4"/>
      <c r="H210" s="4"/>
      <c r="I210" s="4" t="s">
        <v>315</v>
      </c>
      <c r="J210" s="4"/>
      <c r="K210" s="4"/>
      <c r="L210" s="4"/>
      <c r="M210" s="4"/>
      <c r="N210" s="4"/>
      <c r="O210" s="151"/>
      <c r="P210" s="4"/>
      <c r="Q210" s="169"/>
      <c r="R210" s="4"/>
      <c r="S210" s="146"/>
      <c r="T210" s="4"/>
      <c r="U210" s="4"/>
      <c r="V210" s="11"/>
      <c r="W210" s="229">
        <v>206</v>
      </c>
      <c r="X210" s="229">
        <v>206</v>
      </c>
      <c r="Y210" s="4"/>
      <c r="Z210" s="69"/>
      <c r="AA210" s="69"/>
      <c r="AB210" s="69"/>
      <c r="AC210" s="69"/>
      <c r="AD210" s="69"/>
      <c r="AE210" s="241"/>
      <c r="AG210" s="4"/>
      <c r="AH210" s="146"/>
      <c r="AI210" s="152">
        <v>206</v>
      </c>
      <c r="AJ210" s="146"/>
      <c r="AK210" s="146"/>
    </row>
    <row r="211" spans="2:37" ht="27" customHeight="1" x14ac:dyDescent="0.2">
      <c r="B211" s="4"/>
      <c r="C211" s="146"/>
      <c r="D211" s="219"/>
      <c r="E211" s="221" t="s">
        <v>270</v>
      </c>
      <c r="F211" s="234" t="s">
        <v>579</v>
      </c>
      <c r="G211" s="4"/>
      <c r="H211" s="4"/>
      <c r="I211" s="4" t="s">
        <v>315</v>
      </c>
      <c r="J211" s="4"/>
      <c r="K211" s="4"/>
      <c r="L211" s="4"/>
      <c r="M211" s="4"/>
      <c r="N211" s="4"/>
      <c r="O211" s="151"/>
      <c r="P211" s="4"/>
      <c r="Q211" s="169"/>
      <c r="R211" s="4"/>
      <c r="S211" s="146"/>
      <c r="T211" s="4"/>
      <c r="U211" s="4"/>
      <c r="V211" s="11"/>
      <c r="W211" s="229">
        <v>207</v>
      </c>
      <c r="X211" s="229">
        <v>207</v>
      </c>
      <c r="Y211" s="4"/>
      <c r="Z211" s="69"/>
      <c r="AA211" s="69"/>
      <c r="AB211" s="69"/>
      <c r="AC211" s="69"/>
      <c r="AD211" s="69"/>
      <c r="AE211" s="241"/>
      <c r="AG211" s="4"/>
      <c r="AH211" s="146"/>
      <c r="AI211" s="152">
        <v>207</v>
      </c>
      <c r="AJ211" s="146"/>
      <c r="AK211" s="146"/>
    </row>
    <row r="212" spans="2:37" ht="27" customHeight="1" x14ac:dyDescent="0.2">
      <c r="B212" s="4"/>
      <c r="C212" s="146"/>
      <c r="D212" s="219"/>
      <c r="E212" s="221" t="s">
        <v>271</v>
      </c>
      <c r="F212" s="234" t="s">
        <v>579</v>
      </c>
      <c r="G212" s="4"/>
      <c r="H212" s="4"/>
      <c r="I212" s="4" t="s">
        <v>315</v>
      </c>
      <c r="J212" s="4"/>
      <c r="K212" s="4"/>
      <c r="L212" s="4"/>
      <c r="M212" s="4"/>
      <c r="N212" s="4"/>
      <c r="O212" s="151"/>
      <c r="P212" s="4"/>
      <c r="Q212" s="169"/>
      <c r="R212" s="4"/>
      <c r="S212" s="146"/>
      <c r="T212" s="4"/>
      <c r="U212" s="4"/>
      <c r="V212" s="11"/>
      <c r="W212" s="229">
        <v>208</v>
      </c>
      <c r="X212" s="229">
        <v>208</v>
      </c>
      <c r="Y212" s="4"/>
      <c r="Z212" s="69"/>
      <c r="AA212" s="69"/>
      <c r="AB212" s="69"/>
      <c r="AC212" s="69"/>
      <c r="AD212" s="69"/>
      <c r="AE212" s="241"/>
      <c r="AG212" s="4"/>
      <c r="AH212" s="146"/>
      <c r="AI212" s="152">
        <v>208</v>
      </c>
      <c r="AJ212" s="146"/>
      <c r="AK212" s="146"/>
    </row>
    <row r="213" spans="2:37" ht="27" customHeight="1" x14ac:dyDescent="0.2">
      <c r="B213" s="4"/>
      <c r="C213" s="146"/>
      <c r="D213" s="219"/>
      <c r="E213" s="221" t="s">
        <v>272</v>
      </c>
      <c r="F213" s="234" t="s">
        <v>579</v>
      </c>
      <c r="G213" s="4"/>
      <c r="H213" s="4"/>
      <c r="I213" s="4" t="s">
        <v>315</v>
      </c>
      <c r="J213" s="4"/>
      <c r="K213" s="4"/>
      <c r="L213" s="4"/>
      <c r="M213" s="4"/>
      <c r="N213" s="4"/>
      <c r="O213" s="151"/>
      <c r="P213" s="4"/>
      <c r="Q213" s="169"/>
      <c r="R213" s="4"/>
      <c r="S213" s="146"/>
      <c r="T213" s="4"/>
      <c r="U213" s="4"/>
      <c r="V213" s="11"/>
      <c r="W213" s="229">
        <v>209</v>
      </c>
      <c r="X213" s="229">
        <v>209</v>
      </c>
      <c r="Y213" s="4"/>
      <c r="Z213" s="69"/>
      <c r="AA213" s="69"/>
      <c r="AB213" s="69"/>
      <c r="AC213" s="69"/>
      <c r="AD213" s="69"/>
      <c r="AE213" s="241"/>
      <c r="AG213" s="4"/>
      <c r="AH213" s="146"/>
      <c r="AI213" s="152">
        <v>209</v>
      </c>
      <c r="AJ213" s="146"/>
      <c r="AK213" s="146"/>
    </row>
    <row r="214" spans="2:37" ht="27" customHeight="1" x14ac:dyDescent="0.2">
      <c r="B214" s="4"/>
      <c r="C214" s="146"/>
      <c r="D214" s="219"/>
      <c r="E214" s="221" t="s">
        <v>273</v>
      </c>
      <c r="F214" s="234" t="s">
        <v>579</v>
      </c>
      <c r="G214" s="4"/>
      <c r="H214" s="4"/>
      <c r="I214" s="4" t="s">
        <v>315</v>
      </c>
      <c r="J214" s="4"/>
      <c r="K214" s="4"/>
      <c r="L214" s="4"/>
      <c r="M214" s="4"/>
      <c r="N214" s="4"/>
      <c r="O214" s="151"/>
      <c r="P214" s="4"/>
      <c r="Q214" s="169"/>
      <c r="R214" s="4"/>
      <c r="S214" s="146"/>
      <c r="T214" s="4"/>
      <c r="U214" s="4"/>
      <c r="V214" s="11"/>
      <c r="W214" s="229">
        <v>210</v>
      </c>
      <c r="X214" s="229">
        <v>210</v>
      </c>
      <c r="Y214" s="4"/>
      <c r="Z214" s="69"/>
      <c r="AA214" s="69"/>
      <c r="AB214" s="69"/>
      <c r="AC214" s="69"/>
      <c r="AD214" s="69"/>
      <c r="AE214" s="241"/>
      <c r="AG214" s="4"/>
      <c r="AH214" s="146"/>
      <c r="AI214" s="152">
        <v>210</v>
      </c>
      <c r="AJ214" s="146"/>
      <c r="AK214" s="146"/>
    </row>
    <row r="215" spans="2:37" ht="27" customHeight="1" x14ac:dyDescent="0.2">
      <c r="B215" s="4"/>
      <c r="C215" s="146"/>
      <c r="D215" s="219"/>
      <c r="E215" s="221" t="s">
        <v>274</v>
      </c>
      <c r="F215" s="234" t="s">
        <v>579</v>
      </c>
      <c r="G215" s="4"/>
      <c r="H215" s="4"/>
      <c r="I215" s="4" t="s">
        <v>315</v>
      </c>
      <c r="J215" s="4"/>
      <c r="K215" s="4"/>
      <c r="L215" s="4"/>
      <c r="M215" s="4"/>
      <c r="N215" s="4"/>
      <c r="O215" s="151"/>
      <c r="P215" s="4"/>
      <c r="Q215" s="169"/>
      <c r="R215" s="4"/>
      <c r="S215" s="146"/>
      <c r="T215" s="4"/>
      <c r="U215" s="4"/>
      <c r="V215" s="11"/>
      <c r="W215" s="229">
        <v>211</v>
      </c>
      <c r="X215" s="229">
        <v>211</v>
      </c>
      <c r="Y215" s="4"/>
      <c r="Z215" s="69"/>
      <c r="AA215" s="69"/>
      <c r="AB215" s="69"/>
      <c r="AC215" s="69"/>
      <c r="AD215" s="69"/>
      <c r="AE215" s="241"/>
      <c r="AG215" s="4"/>
      <c r="AH215" s="146"/>
      <c r="AI215" s="152">
        <v>211</v>
      </c>
      <c r="AJ215" s="146"/>
      <c r="AK215" s="146"/>
    </row>
    <row r="216" spans="2:37" ht="27" customHeight="1" x14ac:dyDescent="0.2">
      <c r="B216" s="4"/>
      <c r="C216" s="146"/>
      <c r="D216" s="219"/>
      <c r="E216" s="221" t="s">
        <v>275</v>
      </c>
      <c r="F216" s="234" t="s">
        <v>579</v>
      </c>
      <c r="G216" s="4"/>
      <c r="H216" s="4"/>
      <c r="I216" s="4" t="s">
        <v>315</v>
      </c>
      <c r="J216" s="4"/>
      <c r="K216" s="4"/>
      <c r="L216" s="4"/>
      <c r="M216" s="4"/>
      <c r="N216" s="4"/>
      <c r="O216" s="151"/>
      <c r="P216" s="4"/>
      <c r="Q216" s="169"/>
      <c r="R216" s="4"/>
      <c r="S216" s="146"/>
      <c r="T216" s="4"/>
      <c r="U216" s="4"/>
      <c r="V216" s="11"/>
      <c r="W216" s="229">
        <v>212</v>
      </c>
      <c r="X216" s="229">
        <v>212</v>
      </c>
      <c r="Y216" s="4"/>
      <c r="Z216" s="69"/>
      <c r="AA216" s="69"/>
      <c r="AB216" s="69"/>
      <c r="AC216" s="69"/>
      <c r="AD216" s="69"/>
      <c r="AE216" s="241"/>
      <c r="AG216" s="4"/>
      <c r="AH216" s="146"/>
      <c r="AI216" s="152">
        <v>212</v>
      </c>
      <c r="AJ216" s="146"/>
      <c r="AK216" s="146"/>
    </row>
    <row r="217" spans="2:37" ht="27" customHeight="1" x14ac:dyDescent="0.2">
      <c r="B217" s="4"/>
      <c r="C217" s="146"/>
      <c r="D217" s="219"/>
      <c r="E217" s="221" t="s">
        <v>276</v>
      </c>
      <c r="F217" s="234" t="s">
        <v>579</v>
      </c>
      <c r="G217" s="4"/>
      <c r="H217" s="4"/>
      <c r="I217" s="4" t="s">
        <v>315</v>
      </c>
      <c r="J217" s="4"/>
      <c r="K217" s="4"/>
      <c r="L217" s="4"/>
      <c r="M217" s="4"/>
      <c r="N217" s="4"/>
      <c r="O217" s="151"/>
      <c r="P217" s="4"/>
      <c r="Q217" s="169"/>
      <c r="R217" s="4"/>
      <c r="S217" s="146"/>
      <c r="T217" s="4"/>
      <c r="U217" s="4"/>
      <c r="V217" s="11"/>
      <c r="W217" s="229">
        <v>213</v>
      </c>
      <c r="X217" s="229">
        <v>213</v>
      </c>
      <c r="Y217" s="4"/>
      <c r="Z217" s="69"/>
      <c r="AA217" s="69"/>
      <c r="AB217" s="69"/>
      <c r="AC217" s="69"/>
      <c r="AD217" s="69"/>
      <c r="AE217" s="241"/>
      <c r="AG217" s="4"/>
      <c r="AH217" s="146"/>
      <c r="AI217" s="152">
        <v>213</v>
      </c>
      <c r="AJ217" s="146"/>
      <c r="AK217" s="146"/>
    </row>
    <row r="218" spans="2:37" ht="27" customHeight="1" x14ac:dyDescent="0.2">
      <c r="B218" s="4"/>
      <c r="C218" s="146"/>
      <c r="D218" s="219"/>
      <c r="E218" s="221" t="s">
        <v>277</v>
      </c>
      <c r="F218" s="234" t="s">
        <v>579</v>
      </c>
      <c r="G218" s="4"/>
      <c r="H218" s="4"/>
      <c r="I218" s="4" t="s">
        <v>315</v>
      </c>
      <c r="J218" s="4"/>
      <c r="K218" s="4"/>
      <c r="L218" s="4"/>
      <c r="M218" s="4"/>
      <c r="N218" s="4"/>
      <c r="O218" s="151"/>
      <c r="P218" s="4"/>
      <c r="Q218" s="169"/>
      <c r="R218" s="4"/>
      <c r="S218" s="146"/>
      <c r="T218" s="4"/>
      <c r="U218" s="4"/>
      <c r="V218" s="11"/>
      <c r="W218" s="229">
        <v>214</v>
      </c>
      <c r="X218" s="229">
        <v>214</v>
      </c>
      <c r="Y218" s="4"/>
      <c r="Z218" s="69"/>
      <c r="AA218" s="69"/>
      <c r="AB218" s="69"/>
      <c r="AC218" s="69"/>
      <c r="AD218" s="69"/>
      <c r="AE218" s="241"/>
      <c r="AG218" s="4"/>
      <c r="AH218" s="146"/>
      <c r="AI218" s="152">
        <v>214</v>
      </c>
      <c r="AJ218" s="146"/>
      <c r="AK218" s="146"/>
    </row>
    <row r="219" spans="2:37" ht="27" customHeight="1" x14ac:dyDescent="0.2">
      <c r="B219" s="4"/>
      <c r="C219" s="146"/>
      <c r="D219" s="219"/>
      <c r="E219" s="221" t="s">
        <v>278</v>
      </c>
      <c r="F219" s="234" t="s">
        <v>579</v>
      </c>
      <c r="G219" s="4"/>
      <c r="H219" s="4"/>
      <c r="I219" s="4" t="s">
        <v>315</v>
      </c>
      <c r="J219" s="4"/>
      <c r="K219" s="4"/>
      <c r="L219" s="4"/>
      <c r="M219" s="4"/>
      <c r="N219" s="4"/>
      <c r="O219" s="151"/>
      <c r="P219" s="4"/>
      <c r="Q219" s="169"/>
      <c r="R219" s="4"/>
      <c r="S219" s="146"/>
      <c r="T219" s="4"/>
      <c r="U219" s="4"/>
      <c r="V219" s="11"/>
      <c r="W219" s="229">
        <v>215</v>
      </c>
      <c r="X219" s="229">
        <v>215</v>
      </c>
      <c r="Y219" s="4"/>
      <c r="Z219" s="69"/>
      <c r="AA219" s="69"/>
      <c r="AB219" s="69"/>
      <c r="AC219" s="69"/>
      <c r="AD219" s="69"/>
      <c r="AE219" s="241"/>
      <c r="AG219" s="4"/>
      <c r="AH219" s="146"/>
      <c r="AI219" s="152">
        <v>215</v>
      </c>
      <c r="AJ219" s="146"/>
      <c r="AK219" s="146"/>
    </row>
    <row r="220" spans="2:37" ht="27" customHeight="1" x14ac:dyDescent="0.2">
      <c r="B220" s="4"/>
      <c r="C220" s="146"/>
      <c r="D220" s="219"/>
      <c r="E220" s="221" t="s">
        <v>279</v>
      </c>
      <c r="F220" s="234" t="s">
        <v>579</v>
      </c>
      <c r="G220" s="4"/>
      <c r="H220" s="4"/>
      <c r="I220" s="4" t="s">
        <v>315</v>
      </c>
      <c r="J220" s="4"/>
      <c r="K220" s="4"/>
      <c r="L220" s="4"/>
      <c r="M220" s="4"/>
      <c r="N220" s="4"/>
      <c r="O220" s="151"/>
      <c r="P220" s="4"/>
      <c r="Q220" s="169"/>
      <c r="R220" s="4"/>
      <c r="S220" s="146"/>
      <c r="T220" s="4"/>
      <c r="U220" s="4"/>
      <c r="V220" s="11"/>
      <c r="W220" s="229">
        <v>216</v>
      </c>
      <c r="X220" s="229">
        <v>216</v>
      </c>
      <c r="Y220" s="4"/>
      <c r="Z220" s="69"/>
      <c r="AA220" s="69"/>
      <c r="AB220" s="69"/>
      <c r="AC220" s="69"/>
      <c r="AD220" s="69"/>
      <c r="AE220" s="241"/>
      <c r="AG220" s="4"/>
      <c r="AH220" s="146"/>
      <c r="AI220" s="152">
        <v>216</v>
      </c>
      <c r="AJ220" s="146"/>
      <c r="AK220" s="146"/>
    </row>
    <row r="221" spans="2:37" ht="27" customHeight="1" x14ac:dyDescent="0.2">
      <c r="B221" s="4"/>
      <c r="C221" s="146"/>
      <c r="D221" s="219"/>
      <c r="E221" s="221" t="s">
        <v>280</v>
      </c>
      <c r="F221" s="234" t="s">
        <v>579</v>
      </c>
      <c r="G221" s="4"/>
      <c r="H221" s="4"/>
      <c r="I221" s="4" t="s">
        <v>315</v>
      </c>
      <c r="J221" s="4"/>
      <c r="K221" s="4"/>
      <c r="L221" s="4"/>
      <c r="M221" s="4"/>
      <c r="N221" s="4"/>
      <c r="O221" s="151"/>
      <c r="P221" s="4"/>
      <c r="Q221" s="169"/>
      <c r="R221" s="4"/>
      <c r="S221" s="146"/>
      <c r="T221" s="4"/>
      <c r="U221" s="4"/>
      <c r="V221" s="11"/>
      <c r="W221" s="229">
        <v>217</v>
      </c>
      <c r="X221" s="229">
        <v>217</v>
      </c>
      <c r="Y221" s="4"/>
      <c r="Z221" s="69"/>
      <c r="AA221" s="69"/>
      <c r="AB221" s="69"/>
      <c r="AC221" s="69"/>
      <c r="AD221" s="69"/>
      <c r="AE221" s="241"/>
      <c r="AG221" s="4"/>
      <c r="AH221" s="146"/>
      <c r="AI221" s="152">
        <v>217</v>
      </c>
      <c r="AJ221" s="146"/>
      <c r="AK221" s="146"/>
    </row>
    <row r="222" spans="2:37" ht="27" customHeight="1" x14ac:dyDescent="0.2">
      <c r="B222" s="4"/>
      <c r="C222" s="146"/>
      <c r="D222" s="219"/>
      <c r="E222" s="221" t="s">
        <v>281</v>
      </c>
      <c r="F222" s="234" t="s">
        <v>579</v>
      </c>
      <c r="G222" s="4"/>
      <c r="H222" s="4"/>
      <c r="I222" s="4" t="s">
        <v>315</v>
      </c>
      <c r="J222" s="4"/>
      <c r="K222" s="4"/>
      <c r="L222" s="4"/>
      <c r="M222" s="4"/>
      <c r="N222" s="4"/>
      <c r="O222" s="151"/>
      <c r="P222" s="4"/>
      <c r="Q222" s="169"/>
      <c r="R222" s="4"/>
      <c r="S222" s="146"/>
      <c r="T222" s="4"/>
      <c r="U222" s="4"/>
      <c r="V222" s="11"/>
      <c r="W222" s="229">
        <v>218</v>
      </c>
      <c r="X222" s="229">
        <v>218</v>
      </c>
      <c r="Y222" s="4"/>
      <c r="Z222" s="69"/>
      <c r="AA222" s="69"/>
      <c r="AB222" s="69"/>
      <c r="AC222" s="69"/>
      <c r="AD222" s="69"/>
      <c r="AE222" s="241"/>
      <c r="AG222" s="4"/>
      <c r="AH222" s="146"/>
      <c r="AI222" s="152">
        <v>218</v>
      </c>
      <c r="AJ222" s="146"/>
      <c r="AK222" s="146"/>
    </row>
    <row r="223" spans="2:37" ht="27" customHeight="1" x14ac:dyDescent="0.2">
      <c r="B223" s="4"/>
      <c r="C223" s="146"/>
      <c r="D223" s="219"/>
      <c r="E223" s="221" t="s">
        <v>282</v>
      </c>
      <c r="F223" s="234" t="s">
        <v>579</v>
      </c>
      <c r="G223" s="4"/>
      <c r="H223" s="4"/>
      <c r="I223" s="4" t="s">
        <v>315</v>
      </c>
      <c r="J223" s="4"/>
      <c r="K223" s="4"/>
      <c r="L223" s="4"/>
      <c r="M223" s="4"/>
      <c r="N223" s="4"/>
      <c r="O223" s="151"/>
      <c r="P223" s="4"/>
      <c r="Q223" s="169"/>
      <c r="R223" s="4"/>
      <c r="S223" s="146"/>
      <c r="T223" s="4"/>
      <c r="U223" s="4"/>
      <c r="V223" s="11"/>
      <c r="W223" s="229">
        <v>219</v>
      </c>
      <c r="X223" s="229">
        <v>219</v>
      </c>
      <c r="Y223" s="4"/>
      <c r="Z223" s="69"/>
      <c r="AA223" s="69"/>
      <c r="AB223" s="69"/>
      <c r="AC223" s="69"/>
      <c r="AD223" s="69"/>
      <c r="AE223" s="241"/>
      <c r="AG223" s="4"/>
      <c r="AH223" s="146"/>
      <c r="AI223" s="152">
        <v>219</v>
      </c>
      <c r="AJ223" s="146"/>
      <c r="AK223" s="146"/>
    </row>
    <row r="224" spans="2:37" ht="27" customHeight="1" x14ac:dyDescent="0.2">
      <c r="B224" s="4"/>
      <c r="C224" s="146"/>
      <c r="D224" s="219"/>
      <c r="E224" s="221" t="s">
        <v>283</v>
      </c>
      <c r="F224" s="234" t="s">
        <v>579</v>
      </c>
      <c r="G224" s="4"/>
      <c r="H224" s="4"/>
      <c r="I224" s="4" t="s">
        <v>315</v>
      </c>
      <c r="J224" s="4"/>
      <c r="K224" s="4"/>
      <c r="L224" s="4"/>
      <c r="M224" s="4"/>
      <c r="N224" s="4"/>
      <c r="O224" s="151"/>
      <c r="P224" s="4"/>
      <c r="Q224" s="169"/>
      <c r="R224" s="4"/>
      <c r="S224" s="146"/>
      <c r="T224" s="4"/>
      <c r="U224" s="4"/>
      <c r="V224" s="11"/>
      <c r="W224" s="229">
        <v>220</v>
      </c>
      <c r="X224" s="229">
        <v>220</v>
      </c>
      <c r="Y224" s="4"/>
      <c r="Z224" s="69"/>
      <c r="AA224" s="69"/>
      <c r="AB224" s="69"/>
      <c r="AC224" s="69"/>
      <c r="AD224" s="69"/>
      <c r="AE224" s="241"/>
      <c r="AG224" s="4"/>
      <c r="AH224" s="146"/>
      <c r="AI224" s="152">
        <v>220</v>
      </c>
      <c r="AJ224" s="146"/>
      <c r="AK224" s="146"/>
    </row>
    <row r="225" spans="2:37" ht="27" customHeight="1" x14ac:dyDescent="0.2">
      <c r="B225" s="4"/>
      <c r="C225" s="146"/>
      <c r="D225" s="219"/>
      <c r="E225" s="221" t="s">
        <v>284</v>
      </c>
      <c r="F225" s="234" t="s">
        <v>579</v>
      </c>
      <c r="G225" s="4"/>
      <c r="H225" s="4"/>
      <c r="I225" s="4" t="s">
        <v>315</v>
      </c>
      <c r="J225" s="4"/>
      <c r="K225" s="4"/>
      <c r="L225" s="4"/>
      <c r="M225" s="4"/>
      <c r="N225" s="4"/>
      <c r="O225" s="151"/>
      <c r="P225" s="4"/>
      <c r="Q225" s="169"/>
      <c r="R225" s="4"/>
      <c r="S225" s="146"/>
      <c r="T225" s="4"/>
      <c r="U225" s="4"/>
      <c r="V225" s="11"/>
      <c r="W225" s="229">
        <v>221</v>
      </c>
      <c r="X225" s="229">
        <v>221</v>
      </c>
      <c r="Y225" s="4"/>
      <c r="Z225" s="69"/>
      <c r="AA225" s="69"/>
      <c r="AB225" s="69"/>
      <c r="AC225" s="69"/>
      <c r="AD225" s="69"/>
      <c r="AE225" s="241"/>
      <c r="AG225" s="4"/>
      <c r="AH225" s="146"/>
      <c r="AI225" s="152">
        <v>221</v>
      </c>
      <c r="AJ225" s="146"/>
      <c r="AK225" s="146"/>
    </row>
    <row r="226" spans="2:37" ht="27" customHeight="1" x14ac:dyDescent="0.2">
      <c r="B226" s="4"/>
      <c r="C226" s="146"/>
      <c r="D226" s="219"/>
      <c r="E226" s="221" t="s">
        <v>285</v>
      </c>
      <c r="F226" s="234" t="s">
        <v>579</v>
      </c>
      <c r="G226" s="4"/>
      <c r="H226" s="4"/>
      <c r="I226" s="4" t="s">
        <v>315</v>
      </c>
      <c r="J226" s="4"/>
      <c r="K226" s="4"/>
      <c r="L226" s="4"/>
      <c r="M226" s="4"/>
      <c r="N226" s="4"/>
      <c r="O226" s="151"/>
      <c r="P226" s="4"/>
      <c r="Q226" s="169"/>
      <c r="R226" s="4"/>
      <c r="S226" s="146"/>
      <c r="T226" s="4"/>
      <c r="U226" s="4"/>
      <c r="V226" s="11"/>
      <c r="W226" s="229">
        <v>222</v>
      </c>
      <c r="X226" s="229">
        <v>222</v>
      </c>
      <c r="Y226" s="4"/>
      <c r="Z226" s="69"/>
      <c r="AA226" s="69"/>
      <c r="AB226" s="69"/>
      <c r="AC226" s="69"/>
      <c r="AD226" s="69"/>
      <c r="AE226" s="241"/>
      <c r="AG226" s="4"/>
      <c r="AH226" s="146"/>
      <c r="AI226" s="152">
        <v>222</v>
      </c>
      <c r="AJ226" s="146"/>
      <c r="AK226" s="146"/>
    </row>
    <row r="227" spans="2:37" ht="27" customHeight="1" x14ac:dyDescent="0.2">
      <c r="B227" s="4"/>
      <c r="C227" s="146"/>
      <c r="D227" s="219"/>
      <c r="E227" s="221" t="s">
        <v>286</v>
      </c>
      <c r="F227" s="234" t="s">
        <v>579</v>
      </c>
      <c r="G227" s="4"/>
      <c r="H227" s="4"/>
      <c r="I227" s="4" t="s">
        <v>315</v>
      </c>
      <c r="J227" s="4"/>
      <c r="K227" s="4"/>
      <c r="L227" s="4"/>
      <c r="M227" s="4"/>
      <c r="N227" s="4"/>
      <c r="O227" s="151"/>
      <c r="P227" s="4"/>
      <c r="Q227" s="169"/>
      <c r="R227" s="4"/>
      <c r="S227" s="146"/>
      <c r="T227" s="4"/>
      <c r="U227" s="4"/>
      <c r="V227" s="11"/>
      <c r="W227" s="229">
        <v>223</v>
      </c>
      <c r="X227" s="229">
        <v>223</v>
      </c>
      <c r="Y227" s="4"/>
      <c r="Z227" s="69"/>
      <c r="AA227" s="69"/>
      <c r="AB227" s="69"/>
      <c r="AC227" s="69"/>
      <c r="AD227" s="69"/>
      <c r="AE227" s="241"/>
      <c r="AG227" s="4"/>
      <c r="AH227" s="146"/>
      <c r="AI227" s="152">
        <v>223</v>
      </c>
      <c r="AJ227" s="146"/>
      <c r="AK227" s="146"/>
    </row>
    <row r="228" spans="2:37" ht="27" customHeight="1" x14ac:dyDescent="0.2">
      <c r="B228" s="4"/>
      <c r="C228" s="146"/>
      <c r="D228" s="219"/>
      <c r="E228" s="221" t="s">
        <v>287</v>
      </c>
      <c r="F228" s="234" t="s">
        <v>579</v>
      </c>
      <c r="G228" s="4"/>
      <c r="H228" s="4"/>
      <c r="I228" s="4" t="s">
        <v>315</v>
      </c>
      <c r="J228" s="4"/>
      <c r="K228" s="4"/>
      <c r="L228" s="4"/>
      <c r="M228" s="4"/>
      <c r="N228" s="4"/>
      <c r="O228" s="151"/>
      <c r="P228" s="4"/>
      <c r="Q228" s="169"/>
      <c r="R228" s="4"/>
      <c r="S228" s="146"/>
      <c r="T228" s="4"/>
      <c r="U228" s="4"/>
      <c r="V228" s="11"/>
      <c r="W228" s="229">
        <v>224</v>
      </c>
      <c r="X228" s="229">
        <v>224</v>
      </c>
      <c r="Y228" s="4"/>
      <c r="Z228" s="69"/>
      <c r="AA228" s="69"/>
      <c r="AB228" s="69"/>
      <c r="AC228" s="69"/>
      <c r="AD228" s="69"/>
      <c r="AE228" s="241"/>
      <c r="AG228" s="4"/>
      <c r="AH228" s="146"/>
      <c r="AI228" s="152">
        <v>224</v>
      </c>
      <c r="AJ228" s="146"/>
      <c r="AK228" s="146"/>
    </row>
    <row r="229" spans="2:37" ht="27" customHeight="1" x14ac:dyDescent="0.2">
      <c r="B229" s="4"/>
      <c r="C229" s="146"/>
      <c r="D229" s="219"/>
      <c r="E229" s="221" t="s">
        <v>288</v>
      </c>
      <c r="F229" s="234" t="s">
        <v>579</v>
      </c>
      <c r="G229" s="4"/>
      <c r="H229" s="4"/>
      <c r="I229" s="4" t="s">
        <v>315</v>
      </c>
      <c r="J229" s="4"/>
      <c r="K229" s="4"/>
      <c r="L229" s="4"/>
      <c r="M229" s="4"/>
      <c r="N229" s="4"/>
      <c r="O229" s="151"/>
      <c r="P229" s="4"/>
      <c r="Q229" s="169"/>
      <c r="R229" s="4"/>
      <c r="S229" s="146"/>
      <c r="T229" s="4"/>
      <c r="U229" s="4"/>
      <c r="V229" s="11"/>
      <c r="W229" s="229">
        <v>225</v>
      </c>
      <c r="X229" s="229">
        <v>225</v>
      </c>
      <c r="Y229" s="4"/>
      <c r="Z229" s="69"/>
      <c r="AA229" s="69"/>
      <c r="AB229" s="69"/>
      <c r="AC229" s="69"/>
      <c r="AD229" s="69"/>
      <c r="AE229" s="241"/>
      <c r="AG229" s="4"/>
      <c r="AH229" s="146"/>
      <c r="AI229" s="152">
        <v>225</v>
      </c>
      <c r="AJ229" s="146"/>
      <c r="AK229" s="146"/>
    </row>
    <row r="230" spans="2:37" ht="27" customHeight="1" x14ac:dyDescent="0.2">
      <c r="B230" s="4"/>
      <c r="C230" s="146"/>
      <c r="D230" s="219"/>
      <c r="E230" s="221" t="s">
        <v>289</v>
      </c>
      <c r="F230" s="234" t="s">
        <v>579</v>
      </c>
      <c r="G230" s="4"/>
      <c r="H230" s="4"/>
      <c r="I230" s="4" t="s">
        <v>315</v>
      </c>
      <c r="J230" s="4"/>
      <c r="K230" s="4"/>
      <c r="L230" s="4"/>
      <c r="M230" s="4"/>
      <c r="N230" s="4"/>
      <c r="O230" s="151"/>
      <c r="P230" s="4"/>
      <c r="Q230" s="169"/>
      <c r="R230" s="4"/>
      <c r="S230" s="146"/>
      <c r="T230" s="4"/>
      <c r="U230" s="4"/>
      <c r="V230" s="11"/>
      <c r="W230" s="229">
        <v>226</v>
      </c>
      <c r="X230" s="229">
        <v>226</v>
      </c>
      <c r="Y230" s="4"/>
      <c r="Z230" s="69"/>
      <c r="AA230" s="69"/>
      <c r="AB230" s="69"/>
      <c r="AC230" s="69"/>
      <c r="AD230" s="69"/>
      <c r="AE230" s="241"/>
      <c r="AG230" s="4"/>
      <c r="AH230" s="146"/>
      <c r="AI230" s="152">
        <v>226</v>
      </c>
      <c r="AJ230" s="146"/>
      <c r="AK230" s="146"/>
    </row>
    <row r="231" spans="2:37" ht="27" customHeight="1" x14ac:dyDescent="0.2">
      <c r="B231" s="4"/>
      <c r="C231" s="146"/>
      <c r="D231" s="219"/>
      <c r="E231" s="221" t="s">
        <v>290</v>
      </c>
      <c r="F231" s="234" t="s">
        <v>579</v>
      </c>
      <c r="G231" s="4"/>
      <c r="H231" s="4"/>
      <c r="I231" s="4" t="s">
        <v>315</v>
      </c>
      <c r="J231" s="4"/>
      <c r="K231" s="4"/>
      <c r="L231" s="4"/>
      <c r="M231" s="4"/>
      <c r="N231" s="4"/>
      <c r="O231" s="151"/>
      <c r="P231" s="4"/>
      <c r="Q231" s="169"/>
      <c r="R231" s="4"/>
      <c r="S231" s="146"/>
      <c r="T231" s="4"/>
      <c r="U231" s="4"/>
      <c r="V231" s="11"/>
      <c r="W231" s="229">
        <v>227</v>
      </c>
      <c r="X231" s="229">
        <v>227</v>
      </c>
      <c r="Y231" s="4"/>
      <c r="Z231" s="69"/>
      <c r="AA231" s="69"/>
      <c r="AB231" s="69"/>
      <c r="AC231" s="69"/>
      <c r="AD231" s="69"/>
      <c r="AE231" s="241"/>
      <c r="AG231" s="4"/>
      <c r="AH231" s="146"/>
      <c r="AI231" s="152">
        <v>227</v>
      </c>
      <c r="AJ231" s="146"/>
      <c r="AK231" s="146"/>
    </row>
    <row r="232" spans="2:37" ht="27" customHeight="1" x14ac:dyDescent="0.2">
      <c r="B232" s="4"/>
      <c r="C232" s="146"/>
      <c r="D232" s="219"/>
      <c r="E232" s="221" t="s">
        <v>291</v>
      </c>
      <c r="F232" s="234" t="s">
        <v>579</v>
      </c>
      <c r="G232" s="4"/>
      <c r="H232" s="4"/>
      <c r="I232" s="4" t="s">
        <v>315</v>
      </c>
      <c r="J232" s="4"/>
      <c r="K232" s="4"/>
      <c r="L232" s="4"/>
      <c r="M232" s="4"/>
      <c r="N232" s="4"/>
      <c r="O232" s="151"/>
      <c r="P232" s="4"/>
      <c r="Q232" s="169"/>
      <c r="R232" s="4"/>
      <c r="S232" s="146"/>
      <c r="T232" s="4"/>
      <c r="U232" s="4"/>
      <c r="V232" s="11"/>
      <c r="W232" s="229">
        <v>228</v>
      </c>
      <c r="X232" s="229">
        <v>228</v>
      </c>
      <c r="Y232" s="4"/>
      <c r="Z232" s="69"/>
      <c r="AA232" s="69"/>
      <c r="AB232" s="69"/>
      <c r="AC232" s="69"/>
      <c r="AD232" s="69"/>
      <c r="AE232" s="241"/>
      <c r="AG232" s="4"/>
      <c r="AH232" s="146"/>
      <c r="AI232" s="152">
        <v>228</v>
      </c>
      <c r="AJ232" s="146"/>
      <c r="AK232" s="146"/>
    </row>
    <row r="233" spans="2:37" ht="27" customHeight="1" x14ac:dyDescent="0.2">
      <c r="B233" s="4"/>
      <c r="C233" s="146"/>
      <c r="D233" s="219"/>
      <c r="E233" s="221" t="s">
        <v>292</v>
      </c>
      <c r="F233" s="234" t="s">
        <v>579</v>
      </c>
      <c r="G233" s="4"/>
      <c r="H233" s="4"/>
      <c r="I233" s="4" t="s">
        <v>315</v>
      </c>
      <c r="J233" s="4"/>
      <c r="K233" s="4"/>
      <c r="L233" s="4"/>
      <c r="M233" s="4"/>
      <c r="N233" s="4"/>
      <c r="O233" s="151"/>
      <c r="P233" s="4"/>
      <c r="Q233" s="169"/>
      <c r="R233" s="4"/>
      <c r="S233" s="146"/>
      <c r="T233" s="4"/>
      <c r="U233" s="4"/>
      <c r="V233" s="11"/>
      <c r="W233" s="229">
        <v>229</v>
      </c>
      <c r="X233" s="229">
        <v>229</v>
      </c>
      <c r="Y233" s="4"/>
      <c r="Z233" s="69"/>
      <c r="AA233" s="69"/>
      <c r="AB233" s="69"/>
      <c r="AC233" s="69"/>
      <c r="AD233" s="69"/>
      <c r="AE233" s="241"/>
      <c r="AG233" s="4"/>
      <c r="AH233" s="146"/>
      <c r="AI233" s="152">
        <v>229</v>
      </c>
      <c r="AJ233" s="146"/>
      <c r="AK233" s="146"/>
    </row>
    <row r="234" spans="2:37" ht="27" customHeight="1" x14ac:dyDescent="0.2">
      <c r="B234" s="4"/>
      <c r="C234" s="146"/>
      <c r="D234" s="219"/>
      <c r="E234" s="221" t="s">
        <v>293</v>
      </c>
      <c r="F234" s="234" t="s">
        <v>579</v>
      </c>
      <c r="G234" s="4"/>
      <c r="H234" s="4"/>
      <c r="I234" s="4" t="s">
        <v>315</v>
      </c>
      <c r="J234" s="4"/>
      <c r="K234" s="4"/>
      <c r="L234" s="4"/>
      <c r="M234" s="4"/>
      <c r="N234" s="4"/>
      <c r="O234" s="151"/>
      <c r="P234" s="4"/>
      <c r="Q234" s="169"/>
      <c r="R234" s="4"/>
      <c r="S234" s="146"/>
      <c r="T234" s="4"/>
      <c r="U234" s="4"/>
      <c r="V234" s="11"/>
      <c r="W234" s="229">
        <v>230</v>
      </c>
      <c r="X234" s="229">
        <v>230</v>
      </c>
      <c r="Y234" s="4"/>
      <c r="Z234" s="69"/>
      <c r="AA234" s="69"/>
      <c r="AB234" s="69"/>
      <c r="AC234" s="69"/>
      <c r="AD234" s="69"/>
      <c r="AE234" s="241"/>
      <c r="AG234" s="4"/>
      <c r="AH234" s="146"/>
      <c r="AI234" s="152">
        <v>230</v>
      </c>
      <c r="AJ234" s="146"/>
      <c r="AK234" s="146"/>
    </row>
    <row r="235" spans="2:37" ht="27" customHeight="1" x14ac:dyDescent="0.2">
      <c r="B235" s="4"/>
      <c r="C235" s="146"/>
      <c r="D235" s="219"/>
      <c r="E235" s="221" t="s">
        <v>294</v>
      </c>
      <c r="F235" s="234" t="s">
        <v>579</v>
      </c>
      <c r="G235" s="4"/>
      <c r="H235" s="4"/>
      <c r="I235" s="4" t="s">
        <v>315</v>
      </c>
      <c r="J235" s="4"/>
      <c r="K235" s="4"/>
      <c r="L235" s="4"/>
      <c r="M235" s="4"/>
      <c r="N235" s="4"/>
      <c r="O235" s="151"/>
      <c r="P235" s="4"/>
      <c r="Q235" s="169"/>
      <c r="R235" s="4"/>
      <c r="S235" s="146"/>
      <c r="T235" s="4"/>
      <c r="U235" s="4"/>
      <c r="V235" s="11"/>
      <c r="W235" s="229">
        <v>231</v>
      </c>
      <c r="X235" s="229">
        <v>231</v>
      </c>
      <c r="Y235" s="4"/>
      <c r="Z235" s="69"/>
      <c r="AA235" s="69"/>
      <c r="AB235" s="69"/>
      <c r="AC235" s="69"/>
      <c r="AD235" s="69"/>
      <c r="AE235" s="241"/>
      <c r="AG235" s="4"/>
      <c r="AH235" s="146"/>
      <c r="AI235" s="152">
        <v>231</v>
      </c>
      <c r="AJ235" s="146"/>
      <c r="AK235" s="146"/>
    </row>
    <row r="236" spans="2:37" ht="27" customHeight="1" x14ac:dyDescent="0.2">
      <c r="B236" s="4"/>
      <c r="C236" s="146"/>
      <c r="D236" s="219"/>
      <c r="E236" s="221" t="s">
        <v>295</v>
      </c>
      <c r="F236" s="234" t="s">
        <v>579</v>
      </c>
      <c r="G236" s="4"/>
      <c r="H236" s="4"/>
      <c r="I236" s="4" t="s">
        <v>315</v>
      </c>
      <c r="J236" s="4"/>
      <c r="K236" s="4"/>
      <c r="L236" s="4"/>
      <c r="M236" s="4"/>
      <c r="N236" s="4"/>
      <c r="O236" s="151"/>
      <c r="P236" s="4"/>
      <c r="Q236" s="169"/>
      <c r="R236" s="4"/>
      <c r="S236" s="146"/>
      <c r="T236" s="4"/>
      <c r="U236" s="4"/>
      <c r="V236" s="11"/>
      <c r="W236" s="229">
        <v>232</v>
      </c>
      <c r="X236" s="229">
        <v>232</v>
      </c>
      <c r="Y236" s="4"/>
      <c r="Z236" s="69"/>
      <c r="AA236" s="69"/>
      <c r="AB236" s="69"/>
      <c r="AC236" s="69"/>
      <c r="AD236" s="69"/>
      <c r="AE236" s="241"/>
      <c r="AG236" s="4"/>
      <c r="AH236" s="146"/>
      <c r="AI236" s="152">
        <v>232</v>
      </c>
      <c r="AJ236" s="146"/>
      <c r="AK236" s="146"/>
    </row>
    <row r="237" spans="2:37" ht="27" customHeight="1" x14ac:dyDescent="0.2">
      <c r="B237" s="4"/>
      <c r="C237" s="146"/>
      <c r="D237" s="219"/>
      <c r="E237" s="221" t="s">
        <v>296</v>
      </c>
      <c r="F237" s="234" t="s">
        <v>579</v>
      </c>
      <c r="G237" s="4"/>
      <c r="H237" s="4"/>
      <c r="I237" s="4" t="s">
        <v>315</v>
      </c>
      <c r="J237" s="4"/>
      <c r="K237" s="4"/>
      <c r="L237" s="4"/>
      <c r="M237" s="4"/>
      <c r="N237" s="4"/>
      <c r="O237" s="151"/>
      <c r="P237" s="4"/>
      <c r="Q237" s="169"/>
      <c r="R237" s="4"/>
      <c r="S237" s="146"/>
      <c r="T237" s="4"/>
      <c r="U237" s="4"/>
      <c r="V237" s="11"/>
      <c r="W237" s="229">
        <v>233</v>
      </c>
      <c r="X237" s="229">
        <v>233</v>
      </c>
      <c r="Y237" s="4"/>
      <c r="Z237" s="69"/>
      <c r="AA237" s="69"/>
      <c r="AB237" s="69"/>
      <c r="AC237" s="69"/>
      <c r="AD237" s="69"/>
      <c r="AE237" s="241"/>
      <c r="AG237" s="4"/>
      <c r="AH237" s="146"/>
      <c r="AI237" s="152">
        <v>233</v>
      </c>
      <c r="AJ237" s="146"/>
      <c r="AK237" s="146"/>
    </row>
    <row r="238" spans="2:37" ht="27" customHeight="1" x14ac:dyDescent="0.2">
      <c r="B238" s="4"/>
      <c r="C238" s="146"/>
      <c r="D238" s="219"/>
      <c r="E238" s="221" t="s">
        <v>297</v>
      </c>
      <c r="F238" s="234" t="s">
        <v>579</v>
      </c>
      <c r="G238" s="4"/>
      <c r="H238" s="4"/>
      <c r="I238" s="4" t="s">
        <v>315</v>
      </c>
      <c r="J238" s="4"/>
      <c r="K238" s="4"/>
      <c r="L238" s="4"/>
      <c r="M238" s="4"/>
      <c r="N238" s="4"/>
      <c r="O238" s="151"/>
      <c r="P238" s="4"/>
      <c r="Q238" s="169"/>
      <c r="R238" s="4"/>
      <c r="S238" s="146"/>
      <c r="T238" s="4"/>
      <c r="U238" s="4"/>
      <c r="V238" s="11"/>
      <c r="W238" s="229">
        <v>234</v>
      </c>
      <c r="X238" s="229">
        <v>234</v>
      </c>
      <c r="Y238" s="4"/>
      <c r="Z238" s="69"/>
      <c r="AA238" s="69"/>
      <c r="AB238" s="69"/>
      <c r="AC238" s="69"/>
      <c r="AD238" s="69"/>
      <c r="AE238" s="241"/>
      <c r="AG238" s="4"/>
      <c r="AH238" s="146"/>
      <c r="AI238" s="152">
        <v>234</v>
      </c>
      <c r="AJ238" s="146"/>
      <c r="AK238" s="146"/>
    </row>
    <row r="239" spans="2:37" ht="27" customHeight="1" x14ac:dyDescent="0.2">
      <c r="B239" s="4"/>
      <c r="C239" s="146"/>
      <c r="D239" s="219"/>
      <c r="E239" s="221" t="s">
        <v>298</v>
      </c>
      <c r="F239" s="234" t="s">
        <v>579</v>
      </c>
      <c r="G239" s="4"/>
      <c r="H239" s="4"/>
      <c r="I239" s="4" t="s">
        <v>315</v>
      </c>
      <c r="J239" s="4"/>
      <c r="K239" s="4"/>
      <c r="L239" s="4"/>
      <c r="M239" s="4"/>
      <c r="N239" s="4"/>
      <c r="O239" s="151"/>
      <c r="P239" s="4"/>
      <c r="Q239" s="169"/>
      <c r="R239" s="4"/>
      <c r="S239" s="146"/>
      <c r="T239" s="4"/>
      <c r="U239" s="4"/>
      <c r="V239" s="11"/>
      <c r="W239" s="229">
        <v>235</v>
      </c>
      <c r="X239" s="229">
        <v>235</v>
      </c>
      <c r="Y239" s="4"/>
      <c r="Z239" s="69"/>
      <c r="AA239" s="69"/>
      <c r="AB239" s="69"/>
      <c r="AC239" s="69"/>
      <c r="AD239" s="69"/>
      <c r="AE239" s="241"/>
      <c r="AG239" s="4"/>
      <c r="AH239" s="146"/>
      <c r="AI239" s="152">
        <v>235</v>
      </c>
      <c r="AJ239" s="146"/>
      <c r="AK239" s="146"/>
    </row>
    <row r="240" spans="2:37" ht="27" customHeight="1" x14ac:dyDescent="0.2">
      <c r="B240" s="4"/>
      <c r="C240" s="146"/>
      <c r="D240" s="219"/>
      <c r="E240" s="221" t="s">
        <v>299</v>
      </c>
      <c r="F240" s="234" t="s">
        <v>579</v>
      </c>
      <c r="G240" s="4"/>
      <c r="H240" s="4"/>
      <c r="I240" s="4" t="s">
        <v>315</v>
      </c>
      <c r="J240" s="4"/>
      <c r="K240" s="4"/>
      <c r="L240" s="4"/>
      <c r="M240" s="4"/>
      <c r="N240" s="4"/>
      <c r="O240" s="151"/>
      <c r="P240" s="4"/>
      <c r="Q240" s="169"/>
      <c r="R240" s="4"/>
      <c r="S240" s="146"/>
      <c r="T240" s="4"/>
      <c r="U240" s="4"/>
      <c r="V240" s="11"/>
      <c r="W240" s="229">
        <v>236</v>
      </c>
      <c r="X240" s="229">
        <v>236</v>
      </c>
      <c r="Y240" s="4"/>
      <c r="Z240" s="69"/>
      <c r="AA240" s="69"/>
      <c r="AB240" s="69"/>
      <c r="AC240" s="69"/>
      <c r="AD240" s="69"/>
      <c r="AE240" s="241"/>
      <c r="AG240" s="4"/>
      <c r="AH240" s="146"/>
      <c r="AI240" s="152">
        <v>236</v>
      </c>
      <c r="AJ240" s="146"/>
      <c r="AK240" s="146"/>
    </row>
    <row r="241" spans="2:37" ht="27" customHeight="1" x14ac:dyDescent="0.2">
      <c r="B241" s="4"/>
      <c r="C241" s="146"/>
      <c r="D241" s="219"/>
      <c r="E241" s="221" t="s">
        <v>300</v>
      </c>
      <c r="F241" s="234" t="s">
        <v>579</v>
      </c>
      <c r="G241" s="4"/>
      <c r="H241" s="4"/>
      <c r="I241" s="4" t="s">
        <v>315</v>
      </c>
      <c r="J241" s="4"/>
      <c r="K241" s="4"/>
      <c r="L241" s="4"/>
      <c r="M241" s="4"/>
      <c r="N241" s="4"/>
      <c r="O241" s="151"/>
      <c r="P241" s="4"/>
      <c r="Q241" s="169"/>
      <c r="R241" s="4"/>
      <c r="S241" s="146"/>
      <c r="T241" s="4"/>
      <c r="U241" s="4"/>
      <c r="V241" s="11"/>
      <c r="W241" s="229">
        <v>237</v>
      </c>
      <c r="X241" s="229">
        <v>237</v>
      </c>
      <c r="Y241" s="4"/>
      <c r="Z241" s="69"/>
      <c r="AA241" s="69"/>
      <c r="AB241" s="69"/>
      <c r="AC241" s="69"/>
      <c r="AD241" s="69"/>
      <c r="AE241" s="241"/>
      <c r="AG241" s="4"/>
      <c r="AH241" s="146"/>
      <c r="AI241" s="152">
        <v>237</v>
      </c>
      <c r="AJ241" s="146"/>
      <c r="AK241" s="146"/>
    </row>
    <row r="242" spans="2:37" ht="27" customHeight="1" x14ac:dyDescent="0.2">
      <c r="B242" s="4"/>
      <c r="C242" s="146"/>
      <c r="D242" s="219"/>
      <c r="E242" s="221" t="s">
        <v>301</v>
      </c>
      <c r="F242" s="234" t="s">
        <v>579</v>
      </c>
      <c r="G242" s="4"/>
      <c r="H242" s="4"/>
      <c r="I242" s="4" t="s">
        <v>315</v>
      </c>
      <c r="J242" s="4"/>
      <c r="K242" s="4"/>
      <c r="L242" s="4"/>
      <c r="M242" s="4"/>
      <c r="N242" s="4"/>
      <c r="O242" s="151"/>
      <c r="P242" s="4"/>
      <c r="Q242" s="169"/>
      <c r="R242" s="4"/>
      <c r="S242" s="146"/>
      <c r="T242" s="4"/>
      <c r="U242" s="4"/>
      <c r="V242" s="11"/>
      <c r="W242" s="229">
        <v>238</v>
      </c>
      <c r="X242" s="229">
        <v>238</v>
      </c>
      <c r="Y242" s="4"/>
      <c r="Z242" s="69"/>
      <c r="AA242" s="69"/>
      <c r="AB242" s="69"/>
      <c r="AC242" s="69"/>
      <c r="AD242" s="69"/>
      <c r="AE242" s="241"/>
      <c r="AG242" s="4"/>
      <c r="AH242" s="146"/>
      <c r="AI242" s="152">
        <v>238</v>
      </c>
      <c r="AJ242" s="146"/>
      <c r="AK242" s="146"/>
    </row>
    <row r="243" spans="2:37" ht="27" customHeight="1" x14ac:dyDescent="0.2">
      <c r="B243" s="4"/>
      <c r="C243" s="146"/>
      <c r="D243" s="219"/>
      <c r="E243" s="221" t="s">
        <v>302</v>
      </c>
      <c r="F243" s="234" t="s">
        <v>579</v>
      </c>
      <c r="G243" s="4"/>
      <c r="H243" s="4"/>
      <c r="I243" s="4" t="s">
        <v>315</v>
      </c>
      <c r="J243" s="4"/>
      <c r="K243" s="4"/>
      <c r="L243" s="4"/>
      <c r="M243" s="4"/>
      <c r="N243" s="4"/>
      <c r="O243" s="151"/>
      <c r="P243" s="4"/>
      <c r="Q243" s="169"/>
      <c r="R243" s="4"/>
      <c r="S243" s="146"/>
      <c r="T243" s="4"/>
      <c r="U243" s="4"/>
      <c r="V243" s="11"/>
      <c r="W243" s="229">
        <v>239</v>
      </c>
      <c r="X243" s="229">
        <v>239</v>
      </c>
      <c r="Y243" s="4"/>
      <c r="Z243" s="69"/>
      <c r="AA243" s="69"/>
      <c r="AB243" s="69"/>
      <c r="AC243" s="69"/>
      <c r="AD243" s="69"/>
      <c r="AE243" s="241"/>
      <c r="AG243" s="4"/>
      <c r="AH243" s="146"/>
      <c r="AI243" s="152">
        <v>239</v>
      </c>
      <c r="AJ243" s="146"/>
      <c r="AK243" s="146"/>
    </row>
    <row r="244" spans="2:37" ht="27" customHeight="1" x14ac:dyDescent="0.2">
      <c r="B244" s="4"/>
      <c r="C244" s="146"/>
      <c r="D244" s="219"/>
      <c r="E244" s="221" t="s">
        <v>303</v>
      </c>
      <c r="F244" s="234" t="s">
        <v>579</v>
      </c>
      <c r="G244" s="4"/>
      <c r="H244" s="4"/>
      <c r="I244" s="4" t="s">
        <v>315</v>
      </c>
      <c r="J244" s="4"/>
      <c r="K244" s="4"/>
      <c r="L244" s="4"/>
      <c r="M244" s="4"/>
      <c r="N244" s="4"/>
      <c r="O244" s="151"/>
      <c r="P244" s="4"/>
      <c r="Q244" s="169"/>
      <c r="R244" s="4"/>
      <c r="S244" s="146"/>
      <c r="T244" s="4"/>
      <c r="U244" s="4"/>
      <c r="V244" s="11"/>
      <c r="W244" s="229">
        <v>240</v>
      </c>
      <c r="X244" s="229">
        <v>240</v>
      </c>
      <c r="Y244" s="4"/>
      <c r="Z244" s="69"/>
      <c r="AA244" s="69"/>
      <c r="AB244" s="69"/>
      <c r="AC244" s="69"/>
      <c r="AD244" s="69"/>
      <c r="AE244" s="241"/>
      <c r="AG244" s="4"/>
      <c r="AH244" s="146"/>
      <c r="AI244" s="152">
        <v>240</v>
      </c>
      <c r="AJ244" s="146"/>
      <c r="AK244" s="146"/>
    </row>
    <row r="245" spans="2:37" ht="27" customHeight="1" x14ac:dyDescent="0.2">
      <c r="B245" s="4"/>
      <c r="C245" s="146"/>
      <c r="D245" s="219"/>
      <c r="E245" s="221" t="s">
        <v>304</v>
      </c>
      <c r="F245" s="234" t="s">
        <v>579</v>
      </c>
      <c r="G245" s="4"/>
      <c r="H245" s="4"/>
      <c r="I245" s="4" t="s">
        <v>315</v>
      </c>
      <c r="J245" s="4"/>
      <c r="K245" s="4"/>
      <c r="L245" s="4"/>
      <c r="M245" s="4"/>
      <c r="N245" s="4"/>
      <c r="O245" s="151"/>
      <c r="P245" s="4"/>
      <c r="Q245" s="169"/>
      <c r="R245" s="4"/>
      <c r="S245" s="146"/>
      <c r="T245" s="4"/>
      <c r="U245" s="4"/>
      <c r="V245" s="11"/>
      <c r="W245" s="229">
        <v>241</v>
      </c>
      <c r="X245" s="229">
        <v>241</v>
      </c>
      <c r="Y245" s="4"/>
      <c r="Z245" s="69"/>
      <c r="AA245" s="69"/>
      <c r="AB245" s="69"/>
      <c r="AC245" s="69"/>
      <c r="AD245" s="69"/>
      <c r="AE245" s="241"/>
      <c r="AG245" s="4"/>
      <c r="AH245" s="146"/>
      <c r="AI245" s="152">
        <v>241</v>
      </c>
      <c r="AJ245" s="146"/>
      <c r="AK245" s="146"/>
    </row>
    <row r="246" spans="2:37" ht="27" customHeight="1" x14ac:dyDescent="0.2">
      <c r="B246" s="4"/>
      <c r="C246" s="146"/>
      <c r="D246" s="219"/>
      <c r="E246" s="221" t="s">
        <v>305</v>
      </c>
      <c r="F246" s="234" t="s">
        <v>579</v>
      </c>
      <c r="G246" s="4"/>
      <c r="H246" s="4"/>
      <c r="I246" s="4" t="s">
        <v>315</v>
      </c>
      <c r="J246" s="4"/>
      <c r="K246" s="4"/>
      <c r="L246" s="4"/>
      <c r="M246" s="4"/>
      <c r="N246" s="4"/>
      <c r="O246" s="151"/>
      <c r="P246" s="4"/>
      <c r="Q246" s="169"/>
      <c r="R246" s="4"/>
      <c r="S246" s="146"/>
      <c r="T246" s="4"/>
      <c r="U246" s="4"/>
      <c r="V246" s="11"/>
      <c r="W246" s="229">
        <v>242</v>
      </c>
      <c r="X246" s="229">
        <v>242</v>
      </c>
      <c r="Y246" s="4"/>
      <c r="Z246" s="69"/>
      <c r="AA246" s="69"/>
      <c r="AB246" s="69"/>
      <c r="AC246" s="69"/>
      <c r="AD246" s="69"/>
      <c r="AE246" s="241"/>
      <c r="AG246" s="4"/>
      <c r="AH246" s="146"/>
      <c r="AI246" s="152">
        <v>242</v>
      </c>
      <c r="AJ246" s="146"/>
      <c r="AK246" s="146"/>
    </row>
    <row r="247" spans="2:37" ht="27" customHeight="1" x14ac:dyDescent="0.2">
      <c r="B247" s="4"/>
      <c r="C247" s="146"/>
      <c r="D247" s="219"/>
      <c r="E247" s="221" t="s">
        <v>306</v>
      </c>
      <c r="F247" s="234" t="s">
        <v>579</v>
      </c>
      <c r="G247" s="4"/>
      <c r="H247" s="4"/>
      <c r="I247" s="4" t="s">
        <v>315</v>
      </c>
      <c r="J247" s="4"/>
      <c r="K247" s="4"/>
      <c r="L247" s="4"/>
      <c r="M247" s="4"/>
      <c r="N247" s="4"/>
      <c r="O247" s="151"/>
      <c r="P247" s="4"/>
      <c r="Q247" s="169"/>
      <c r="R247" s="4"/>
      <c r="S247" s="146"/>
      <c r="T247" s="4"/>
      <c r="U247" s="4"/>
      <c r="V247" s="11"/>
      <c r="W247" s="229">
        <v>243</v>
      </c>
      <c r="X247" s="229">
        <v>243</v>
      </c>
      <c r="Y247" s="4"/>
      <c r="Z247" s="69"/>
      <c r="AA247" s="69"/>
      <c r="AB247" s="69"/>
      <c r="AC247" s="69"/>
      <c r="AD247" s="69"/>
      <c r="AE247" s="241"/>
      <c r="AG247" s="4"/>
      <c r="AH247" s="146"/>
      <c r="AI247" s="152">
        <v>243</v>
      </c>
      <c r="AJ247" s="146"/>
      <c r="AK247" s="146"/>
    </row>
    <row r="248" spans="2:37" ht="27" customHeight="1" x14ac:dyDescent="0.2">
      <c r="B248" s="4"/>
      <c r="C248" s="146"/>
      <c r="D248" s="219"/>
      <c r="E248" s="221" t="s">
        <v>334</v>
      </c>
      <c r="F248" s="234" t="s">
        <v>579</v>
      </c>
      <c r="G248" s="4"/>
      <c r="H248" s="4"/>
      <c r="I248" s="4" t="s">
        <v>315</v>
      </c>
      <c r="J248" s="4"/>
      <c r="K248" s="4"/>
      <c r="L248" s="4"/>
      <c r="M248" s="4"/>
      <c r="N248" s="4"/>
      <c r="O248" s="151"/>
      <c r="P248" s="4"/>
      <c r="Q248" s="169"/>
      <c r="R248" s="4"/>
      <c r="S248" s="146"/>
      <c r="T248" s="4"/>
      <c r="U248" s="4"/>
      <c r="V248" s="11"/>
      <c r="W248" s="229">
        <v>244</v>
      </c>
      <c r="X248" s="229">
        <v>244</v>
      </c>
      <c r="Y248" s="4"/>
      <c r="Z248" s="69"/>
      <c r="AA248" s="69"/>
      <c r="AB248" s="69"/>
      <c r="AC248" s="69"/>
      <c r="AD248" s="69"/>
      <c r="AE248" s="241"/>
      <c r="AG248" s="4"/>
      <c r="AH248" s="146"/>
      <c r="AI248" s="152">
        <v>244</v>
      </c>
      <c r="AJ248" s="146"/>
      <c r="AK248" s="146"/>
    </row>
    <row r="249" spans="2:37" ht="27" customHeight="1" x14ac:dyDescent="0.2">
      <c r="B249" s="4"/>
      <c r="C249" s="146"/>
      <c r="D249" s="219"/>
      <c r="E249" s="221" t="s">
        <v>307</v>
      </c>
      <c r="F249" s="234" t="s">
        <v>579</v>
      </c>
      <c r="G249" s="4"/>
      <c r="H249" s="4"/>
      <c r="I249" s="4" t="s">
        <v>315</v>
      </c>
      <c r="J249" s="4"/>
      <c r="K249" s="4"/>
      <c r="L249" s="4"/>
      <c r="M249" s="4"/>
      <c r="N249" s="4"/>
      <c r="O249" s="151"/>
      <c r="P249" s="4"/>
      <c r="Q249" s="169"/>
      <c r="R249" s="4"/>
      <c r="S249" s="146"/>
      <c r="T249" s="4"/>
      <c r="U249" s="4"/>
      <c r="V249" s="11"/>
      <c r="W249" s="229">
        <v>245</v>
      </c>
      <c r="X249" s="229">
        <v>245</v>
      </c>
      <c r="Y249" s="4"/>
      <c r="Z249" s="69"/>
      <c r="AA249" s="69"/>
      <c r="AB249" s="69"/>
      <c r="AC249" s="69"/>
      <c r="AD249" s="69"/>
      <c r="AE249" s="241"/>
      <c r="AG249" s="4"/>
      <c r="AH249" s="146"/>
      <c r="AI249" s="152">
        <v>245</v>
      </c>
      <c r="AJ249" s="146"/>
      <c r="AK249" s="146"/>
    </row>
    <row r="250" spans="2:37" ht="27" customHeight="1" x14ac:dyDescent="0.2">
      <c r="B250" s="4"/>
      <c r="C250" s="146"/>
      <c r="D250" s="219"/>
      <c r="E250" s="221" t="s">
        <v>308</v>
      </c>
      <c r="F250" s="234" t="s">
        <v>579</v>
      </c>
      <c r="G250" s="4"/>
      <c r="H250" s="4"/>
      <c r="I250" s="4" t="s">
        <v>315</v>
      </c>
      <c r="J250" s="4"/>
      <c r="K250" s="4"/>
      <c r="L250" s="4"/>
      <c r="M250" s="4"/>
      <c r="N250" s="4"/>
      <c r="O250" s="151"/>
      <c r="P250" s="4"/>
      <c r="Q250" s="169"/>
      <c r="R250" s="4"/>
      <c r="S250" s="146"/>
      <c r="T250" s="4"/>
      <c r="U250" s="4"/>
      <c r="V250" s="11"/>
      <c r="W250" s="229">
        <v>246</v>
      </c>
      <c r="X250" s="229">
        <v>246</v>
      </c>
      <c r="Y250" s="4"/>
      <c r="Z250" s="69"/>
      <c r="AA250" s="69"/>
      <c r="AB250" s="69"/>
      <c r="AC250" s="69"/>
      <c r="AD250" s="69"/>
      <c r="AE250" s="241"/>
      <c r="AG250" s="4"/>
      <c r="AH250" s="146"/>
      <c r="AI250" s="152">
        <v>246</v>
      </c>
      <c r="AJ250" s="146"/>
      <c r="AK250" s="146"/>
    </row>
    <row r="251" spans="2:37" ht="27" customHeight="1" x14ac:dyDescent="0.2">
      <c r="B251" s="4"/>
      <c r="C251" s="146"/>
      <c r="D251" s="219"/>
      <c r="E251" s="221" t="s">
        <v>309</v>
      </c>
      <c r="F251" s="234" t="s">
        <v>579</v>
      </c>
      <c r="G251" s="4"/>
      <c r="H251" s="4"/>
      <c r="I251" s="4" t="s">
        <v>315</v>
      </c>
      <c r="J251" s="4"/>
      <c r="K251" s="4"/>
      <c r="L251" s="4"/>
      <c r="M251" s="4"/>
      <c r="N251" s="4"/>
      <c r="O251" s="151"/>
      <c r="P251" s="4"/>
      <c r="Q251" s="169"/>
      <c r="R251" s="4"/>
      <c r="S251" s="146"/>
      <c r="T251" s="4"/>
      <c r="U251" s="4"/>
      <c r="V251" s="11"/>
      <c r="W251" s="229">
        <v>247</v>
      </c>
      <c r="X251" s="229">
        <v>247</v>
      </c>
      <c r="Y251" s="4"/>
      <c r="Z251" s="69"/>
      <c r="AA251" s="69"/>
      <c r="AB251" s="69"/>
      <c r="AC251" s="69"/>
      <c r="AD251" s="69"/>
      <c r="AE251" s="241"/>
      <c r="AG251" s="4"/>
      <c r="AH251" s="146"/>
      <c r="AI251" s="152">
        <v>247</v>
      </c>
      <c r="AJ251" s="146"/>
      <c r="AK251" s="146"/>
    </row>
    <row r="252" spans="2:37" ht="27" customHeight="1" x14ac:dyDescent="0.2">
      <c r="B252" s="4"/>
      <c r="C252" s="146"/>
      <c r="D252" s="219"/>
      <c r="E252" s="221" t="s">
        <v>310</v>
      </c>
      <c r="F252" s="234" t="s">
        <v>579</v>
      </c>
      <c r="G252" s="4"/>
      <c r="H252" s="4"/>
      <c r="I252" s="4" t="s">
        <v>315</v>
      </c>
      <c r="J252" s="4"/>
      <c r="K252" s="4"/>
      <c r="L252" s="4"/>
      <c r="M252" s="4"/>
      <c r="N252" s="4"/>
      <c r="O252" s="151"/>
      <c r="P252" s="4"/>
      <c r="Q252" s="169"/>
      <c r="R252" s="4"/>
      <c r="S252" s="146"/>
      <c r="T252" s="4"/>
      <c r="U252" s="4"/>
      <c r="V252" s="11"/>
      <c r="W252" s="229">
        <v>248</v>
      </c>
      <c r="X252" s="229">
        <v>248</v>
      </c>
      <c r="Y252" s="4"/>
      <c r="Z252" s="69"/>
      <c r="AA252" s="69"/>
      <c r="AB252" s="69"/>
      <c r="AC252" s="69"/>
      <c r="AD252" s="69"/>
      <c r="AE252" s="241"/>
      <c r="AG252" s="4"/>
      <c r="AH252" s="146"/>
      <c r="AI252" s="152">
        <v>248</v>
      </c>
      <c r="AJ252" s="146"/>
      <c r="AK252" s="146"/>
    </row>
    <row r="253" spans="2:37" ht="27" customHeight="1" x14ac:dyDescent="0.2">
      <c r="B253" s="4"/>
      <c r="C253" s="146"/>
      <c r="D253" s="219"/>
      <c r="E253" s="221" t="s">
        <v>311</v>
      </c>
      <c r="F253" s="234" t="s">
        <v>579</v>
      </c>
      <c r="G253" s="4"/>
      <c r="H253" s="4"/>
      <c r="I253" s="4" t="s">
        <v>315</v>
      </c>
      <c r="J253" s="4"/>
      <c r="K253" s="4"/>
      <c r="L253" s="4"/>
      <c r="M253" s="4"/>
      <c r="N253" s="4"/>
      <c r="O253" s="151"/>
      <c r="P253" s="4"/>
      <c r="Q253" s="169"/>
      <c r="R253" s="4"/>
      <c r="S253" s="146"/>
      <c r="T253" s="4"/>
      <c r="U253" s="4"/>
      <c r="V253" s="11"/>
      <c r="W253" s="229">
        <v>249</v>
      </c>
      <c r="X253" s="229">
        <v>249</v>
      </c>
      <c r="Y253" s="4"/>
      <c r="Z253" s="69"/>
      <c r="AA253" s="69"/>
      <c r="AB253" s="69"/>
      <c r="AC253" s="69"/>
      <c r="AD253" s="69"/>
      <c r="AE253" s="241"/>
      <c r="AG253" s="4"/>
      <c r="AH253" s="146"/>
      <c r="AI253" s="152">
        <v>249</v>
      </c>
      <c r="AJ253" s="146"/>
      <c r="AK253" s="146"/>
    </row>
    <row r="254" spans="2:37" ht="27" customHeight="1" x14ac:dyDescent="0.2">
      <c r="B254" s="4"/>
      <c r="C254" s="146"/>
      <c r="D254" s="219"/>
      <c r="E254" s="221" t="s">
        <v>312</v>
      </c>
      <c r="F254" s="234" t="s">
        <v>579</v>
      </c>
      <c r="G254" s="4"/>
      <c r="H254" s="4"/>
      <c r="I254" s="4" t="s">
        <v>315</v>
      </c>
      <c r="J254" s="4"/>
      <c r="K254" s="4"/>
      <c r="L254" s="4"/>
      <c r="M254" s="4"/>
      <c r="N254" s="4"/>
      <c r="O254" s="151"/>
      <c r="P254" s="4"/>
      <c r="Q254" s="169"/>
      <c r="R254" s="4"/>
      <c r="S254" s="146"/>
      <c r="T254" s="4"/>
      <c r="U254" s="4"/>
      <c r="V254" s="11"/>
      <c r="W254" s="229">
        <v>250</v>
      </c>
      <c r="X254" s="229">
        <v>250</v>
      </c>
      <c r="Y254" s="4"/>
      <c r="Z254" s="69"/>
      <c r="AA254" s="69"/>
      <c r="AB254" s="69"/>
      <c r="AC254" s="69"/>
      <c r="AD254" s="69"/>
      <c r="AE254" s="241"/>
      <c r="AG254" s="4"/>
      <c r="AH254" s="146"/>
      <c r="AI254" s="152">
        <v>250</v>
      </c>
      <c r="AJ254" s="146"/>
      <c r="AK254" s="146"/>
    </row>
    <row r="255" spans="2:37" ht="27" customHeight="1" thickBot="1" x14ac:dyDescent="0.25">
      <c r="B255" s="4"/>
      <c r="C255" s="146"/>
      <c r="D255" s="219"/>
      <c r="E255" s="223" t="s">
        <v>313</v>
      </c>
      <c r="F255" s="234" t="s">
        <v>579</v>
      </c>
      <c r="G255" s="4"/>
      <c r="H255" s="4"/>
      <c r="I255" s="4" t="s">
        <v>315</v>
      </c>
      <c r="J255" s="4"/>
      <c r="K255" s="4"/>
      <c r="L255" s="4"/>
      <c r="M255" s="4"/>
      <c r="N255" s="4"/>
      <c r="O255" s="151"/>
      <c r="P255" s="4"/>
      <c r="Q255" s="169"/>
      <c r="R255" s="4"/>
      <c r="S255" s="146"/>
      <c r="T255" s="4"/>
      <c r="U255" s="4"/>
      <c r="V255" s="11"/>
      <c r="W255" s="229">
        <v>251</v>
      </c>
      <c r="X255" s="229">
        <v>251</v>
      </c>
      <c r="Y255" s="4"/>
      <c r="Z255" s="69"/>
      <c r="AA255" s="69"/>
      <c r="AB255" s="69"/>
      <c r="AC255" s="69"/>
      <c r="AD255" s="69"/>
      <c r="AE255" s="241"/>
      <c r="AG255" s="4"/>
      <c r="AH255" s="146"/>
      <c r="AI255" s="152">
        <v>251</v>
      </c>
      <c r="AJ255" s="146"/>
      <c r="AK255" s="146"/>
    </row>
    <row r="256" spans="2:37" ht="27" customHeight="1" x14ac:dyDescent="0.2">
      <c r="B256" s="4"/>
      <c r="C256" s="146"/>
      <c r="D256" s="145"/>
      <c r="F256" s="4"/>
      <c r="G256" s="4"/>
      <c r="H256" s="4"/>
      <c r="I256" s="4"/>
      <c r="J256" s="4"/>
      <c r="K256" s="4"/>
      <c r="L256" s="4"/>
      <c r="M256" s="4"/>
      <c r="N256" s="164"/>
      <c r="P256" s="4"/>
      <c r="Q256" s="169"/>
      <c r="R256" s="4"/>
      <c r="S256" s="146"/>
      <c r="T256" s="4"/>
      <c r="U256" s="4"/>
      <c r="V256" s="11"/>
      <c r="W256" s="229">
        <v>252</v>
      </c>
      <c r="X256" s="229">
        <v>252</v>
      </c>
      <c r="Y256" s="4"/>
      <c r="Z256" s="69"/>
      <c r="AA256" s="69"/>
      <c r="AB256" s="69"/>
      <c r="AC256" s="69"/>
      <c r="AD256" s="69"/>
      <c r="AE256" s="241"/>
      <c r="AG256" s="4"/>
      <c r="AH256" s="146"/>
      <c r="AI256" s="152">
        <v>252</v>
      </c>
      <c r="AJ256" s="146"/>
      <c r="AK256" s="146"/>
    </row>
    <row r="257" spans="2:37" ht="27" customHeight="1" x14ac:dyDescent="0.2">
      <c r="B257" s="4"/>
      <c r="C257" s="146"/>
      <c r="D257" s="145"/>
      <c r="E257" s="4"/>
      <c r="F257" s="4"/>
      <c r="G257" s="4"/>
      <c r="H257" s="4"/>
      <c r="I257" s="4"/>
      <c r="J257" s="4"/>
      <c r="K257" s="4"/>
      <c r="L257" s="4"/>
      <c r="M257" s="4"/>
      <c r="N257" s="4"/>
      <c r="O257" s="4"/>
      <c r="P257" s="4"/>
      <c r="Q257" s="169"/>
      <c r="R257" s="4"/>
      <c r="S257" s="146"/>
      <c r="T257" s="4"/>
      <c r="U257" s="4"/>
      <c r="V257" s="11"/>
      <c r="W257" s="229">
        <v>253</v>
      </c>
      <c r="X257" s="229">
        <v>253</v>
      </c>
      <c r="Y257" s="4"/>
      <c r="Z257" s="69"/>
      <c r="AA257" s="69"/>
      <c r="AB257" s="69"/>
      <c r="AC257" s="69"/>
      <c r="AD257" s="69"/>
      <c r="AE257" s="241"/>
      <c r="AG257" s="4"/>
      <c r="AH257" s="146"/>
      <c r="AI257" s="152">
        <v>253</v>
      </c>
      <c r="AJ257" s="146"/>
      <c r="AK257" s="146"/>
    </row>
    <row r="258" spans="2:37" ht="27" customHeight="1" x14ac:dyDescent="0.2">
      <c r="B258" s="4"/>
      <c r="C258" s="146"/>
      <c r="D258" s="145"/>
      <c r="F258" s="4"/>
      <c r="G258" s="4"/>
      <c r="H258" s="4"/>
      <c r="I258" s="4"/>
      <c r="J258" s="4"/>
      <c r="K258" s="4"/>
      <c r="L258" s="4"/>
      <c r="M258" s="4"/>
      <c r="N258" s="4"/>
      <c r="O258" s="4"/>
      <c r="P258" s="4"/>
      <c r="Q258" s="169"/>
      <c r="R258" s="4"/>
      <c r="S258" s="146"/>
      <c r="T258" s="4"/>
      <c r="U258" s="4"/>
      <c r="V258" s="11"/>
      <c r="W258" s="229">
        <v>254</v>
      </c>
      <c r="X258" s="229">
        <v>254</v>
      </c>
      <c r="Y258" s="4"/>
      <c r="Z258" s="69"/>
      <c r="AA258" s="69"/>
      <c r="AB258" s="69"/>
      <c r="AC258" s="69"/>
      <c r="AD258" s="69"/>
      <c r="AE258" s="241"/>
      <c r="AG258" s="4"/>
      <c r="AH258" s="146"/>
      <c r="AI258" s="152">
        <v>254</v>
      </c>
      <c r="AJ258" s="146"/>
      <c r="AK258" s="146"/>
    </row>
    <row r="259" spans="2:37" ht="27" customHeight="1" x14ac:dyDescent="0.2">
      <c r="B259" s="4"/>
      <c r="C259" s="146"/>
      <c r="D259" s="145"/>
      <c r="E259" s="4"/>
      <c r="F259" s="4"/>
      <c r="G259" s="4"/>
      <c r="H259" s="4"/>
      <c r="I259" s="4"/>
      <c r="J259" s="4"/>
      <c r="K259" s="4"/>
      <c r="L259" s="4"/>
      <c r="M259" s="4"/>
      <c r="N259" s="4"/>
      <c r="O259" s="4"/>
      <c r="P259" s="4"/>
      <c r="Q259" s="169"/>
      <c r="R259" s="4"/>
      <c r="S259" s="146"/>
      <c r="T259" s="4"/>
      <c r="U259" s="4"/>
      <c r="V259" s="11"/>
      <c r="W259" s="229">
        <v>255</v>
      </c>
      <c r="X259" s="229">
        <v>255</v>
      </c>
      <c r="Y259" s="4"/>
      <c r="Z259" s="69"/>
      <c r="AA259" s="69"/>
      <c r="AB259" s="69"/>
      <c r="AC259" s="69"/>
      <c r="AD259" s="69"/>
      <c r="AE259" s="241"/>
      <c r="AG259" s="4"/>
      <c r="AH259" s="146"/>
      <c r="AI259" s="152">
        <v>255</v>
      </c>
      <c r="AJ259" s="146"/>
      <c r="AK259" s="146"/>
    </row>
    <row r="260" spans="2:37" ht="27" customHeight="1" x14ac:dyDescent="0.2">
      <c r="B260" s="4"/>
      <c r="C260" s="146"/>
      <c r="D260" s="145"/>
      <c r="E260" s="4"/>
      <c r="F260" s="4"/>
      <c r="G260" s="4"/>
      <c r="H260" s="4"/>
      <c r="I260" s="4"/>
      <c r="J260" s="4"/>
      <c r="K260" s="4"/>
      <c r="L260" s="4"/>
      <c r="M260" s="4"/>
      <c r="N260" s="4"/>
      <c r="O260" s="4"/>
      <c r="P260" s="4"/>
      <c r="Q260" s="169"/>
      <c r="R260" s="4"/>
      <c r="S260" s="146"/>
      <c r="T260" s="4"/>
      <c r="U260" s="4"/>
      <c r="V260" s="11"/>
      <c r="W260" s="229">
        <v>256</v>
      </c>
      <c r="X260" s="229">
        <v>256</v>
      </c>
      <c r="Y260" s="4"/>
      <c r="Z260" s="69"/>
      <c r="AA260" s="69"/>
      <c r="AB260" s="69"/>
      <c r="AC260" s="69"/>
      <c r="AD260" s="69"/>
      <c r="AE260" s="241"/>
      <c r="AG260" s="4"/>
      <c r="AH260" s="146"/>
      <c r="AI260" s="152">
        <v>256</v>
      </c>
      <c r="AJ260" s="146"/>
      <c r="AK260" s="146"/>
    </row>
    <row r="261" spans="2:37" ht="27" customHeight="1" x14ac:dyDescent="0.2">
      <c r="B261" s="4"/>
      <c r="C261" s="146"/>
      <c r="D261" s="145"/>
      <c r="E261" s="4"/>
      <c r="F261" s="4"/>
      <c r="G261" s="4"/>
      <c r="H261" s="4"/>
      <c r="I261" s="4"/>
      <c r="J261" s="4"/>
      <c r="K261" s="4"/>
      <c r="L261" s="4"/>
      <c r="M261" s="4"/>
      <c r="N261" s="4"/>
      <c r="O261" s="4"/>
      <c r="P261" s="4"/>
      <c r="Q261" s="169"/>
      <c r="R261" s="4"/>
      <c r="S261" s="146"/>
      <c r="T261" s="4"/>
      <c r="U261" s="4"/>
      <c r="V261" s="11"/>
      <c r="W261" s="229">
        <v>257</v>
      </c>
      <c r="X261" s="229">
        <v>257</v>
      </c>
      <c r="Y261" s="4"/>
      <c r="Z261" s="69"/>
      <c r="AA261" s="69"/>
      <c r="AB261" s="69"/>
      <c r="AC261" s="69"/>
      <c r="AD261" s="69"/>
      <c r="AE261" s="241"/>
      <c r="AG261" s="4"/>
      <c r="AH261" s="146"/>
      <c r="AI261" s="152">
        <v>257</v>
      </c>
      <c r="AJ261" s="146"/>
      <c r="AK261" s="146"/>
    </row>
    <row r="262" spans="2:37" ht="27" customHeight="1" x14ac:dyDescent="0.2">
      <c r="B262" s="4"/>
      <c r="C262" s="146"/>
      <c r="D262" s="145"/>
      <c r="E262" s="4"/>
      <c r="F262" s="4"/>
      <c r="G262" s="4"/>
      <c r="H262" s="4"/>
      <c r="I262" s="4"/>
      <c r="J262" s="4"/>
      <c r="K262" s="4"/>
      <c r="L262" s="4"/>
      <c r="M262" s="4"/>
      <c r="N262" s="4"/>
      <c r="O262" s="4"/>
      <c r="P262" s="4"/>
      <c r="Q262" s="169"/>
      <c r="R262" s="4"/>
      <c r="S262" s="146"/>
      <c r="T262" s="4"/>
      <c r="U262" s="4"/>
      <c r="V262" s="11"/>
      <c r="W262" s="229">
        <v>258</v>
      </c>
      <c r="X262" s="229">
        <v>258</v>
      </c>
      <c r="Y262" s="4"/>
      <c r="Z262" s="69"/>
      <c r="AA262" s="69"/>
      <c r="AB262" s="69"/>
      <c r="AC262" s="69"/>
      <c r="AD262" s="69"/>
      <c r="AE262" s="241"/>
      <c r="AG262" s="4"/>
      <c r="AH262" s="146"/>
      <c r="AI262" s="152">
        <v>258</v>
      </c>
      <c r="AJ262" s="146"/>
      <c r="AK262" s="146"/>
    </row>
    <row r="263" spans="2:37" ht="27" customHeight="1" x14ac:dyDescent="0.2">
      <c r="B263" s="4"/>
      <c r="C263" s="146"/>
      <c r="D263" s="145"/>
      <c r="E263" s="4"/>
      <c r="F263" s="4"/>
      <c r="G263" s="4"/>
      <c r="H263" s="4"/>
      <c r="I263" s="4"/>
      <c r="J263" s="4"/>
      <c r="K263" s="4"/>
      <c r="L263" s="4"/>
      <c r="M263" s="4"/>
      <c r="N263" s="4"/>
      <c r="O263" s="4"/>
      <c r="P263" s="4"/>
      <c r="Q263" s="169"/>
      <c r="R263" s="4"/>
      <c r="S263" s="146"/>
      <c r="T263" s="4"/>
      <c r="U263" s="4"/>
      <c r="V263" s="11"/>
      <c r="W263" s="229">
        <v>259</v>
      </c>
      <c r="X263" s="229">
        <v>259</v>
      </c>
      <c r="Y263" s="4"/>
      <c r="Z263" s="69"/>
      <c r="AA263" s="69"/>
      <c r="AB263" s="69"/>
      <c r="AC263" s="69"/>
      <c r="AD263" s="69"/>
      <c r="AE263" s="241"/>
      <c r="AG263" s="4"/>
      <c r="AH263" s="146"/>
      <c r="AI263" s="152">
        <v>259</v>
      </c>
      <c r="AJ263" s="146"/>
      <c r="AK263" s="146"/>
    </row>
    <row r="264" spans="2:37" ht="27" customHeight="1" x14ac:dyDescent="0.2">
      <c r="B264" s="4"/>
      <c r="C264" s="146"/>
      <c r="D264" s="145"/>
      <c r="E264" s="4"/>
      <c r="F264" s="4"/>
      <c r="G264" s="4"/>
      <c r="H264" s="4"/>
      <c r="I264" s="4"/>
      <c r="J264" s="4"/>
      <c r="K264" s="4"/>
      <c r="L264" s="4"/>
      <c r="M264" s="4"/>
      <c r="N264" s="4"/>
      <c r="O264" s="4"/>
      <c r="P264" s="4"/>
      <c r="Q264" s="169"/>
      <c r="R264" s="4"/>
      <c r="S264" s="146"/>
      <c r="T264" s="4"/>
      <c r="U264" s="4"/>
      <c r="V264" s="11"/>
      <c r="W264" s="229">
        <v>260</v>
      </c>
      <c r="X264" s="229">
        <v>260</v>
      </c>
      <c r="Y264" s="4"/>
      <c r="Z264" s="69"/>
      <c r="AA264" s="69"/>
      <c r="AB264" s="69"/>
      <c r="AC264" s="69"/>
      <c r="AD264" s="69"/>
      <c r="AE264" s="241"/>
      <c r="AG264" s="4"/>
      <c r="AH264" s="146"/>
      <c r="AI264" s="152">
        <v>260</v>
      </c>
      <c r="AJ264" s="146"/>
      <c r="AK264" s="146"/>
    </row>
    <row r="265" spans="2:37" ht="27" customHeight="1" x14ac:dyDescent="0.2">
      <c r="B265" s="4"/>
      <c r="C265" s="4"/>
      <c r="D265" s="145"/>
      <c r="E265" s="4"/>
      <c r="F265" s="4"/>
      <c r="G265" s="4"/>
      <c r="H265" s="4"/>
      <c r="I265" s="4"/>
      <c r="J265" s="4"/>
      <c r="K265" s="4"/>
      <c r="L265" s="4"/>
      <c r="M265" s="4"/>
      <c r="N265" s="4"/>
      <c r="O265" s="4"/>
      <c r="P265" s="4"/>
      <c r="Q265" s="169"/>
      <c r="R265" s="4"/>
      <c r="S265" s="4"/>
      <c r="T265" s="4"/>
      <c r="U265" s="4"/>
      <c r="V265" s="11"/>
      <c r="W265" s="229">
        <v>261</v>
      </c>
      <c r="X265" s="229">
        <v>261</v>
      </c>
      <c r="Y265" s="4"/>
      <c r="Z265" s="69"/>
      <c r="AA265" s="69"/>
      <c r="AB265" s="69"/>
      <c r="AC265" s="69"/>
      <c r="AD265" s="69"/>
      <c r="AE265" s="144"/>
      <c r="AG265" s="4"/>
      <c r="AH265" s="4"/>
      <c r="AI265" s="152">
        <v>261</v>
      </c>
      <c r="AJ265" s="4"/>
      <c r="AK265" s="4"/>
    </row>
    <row r="266" spans="2:37" ht="27" customHeight="1" x14ac:dyDescent="0.2">
      <c r="B266" s="4"/>
      <c r="C266" s="4"/>
      <c r="D266" s="145"/>
      <c r="E266" s="4"/>
      <c r="F266" s="4"/>
      <c r="G266" s="4"/>
      <c r="H266" s="4"/>
      <c r="I266" s="4"/>
      <c r="J266" s="4"/>
      <c r="K266" s="4"/>
      <c r="L266" s="4"/>
      <c r="M266" s="4"/>
      <c r="N266" s="4"/>
      <c r="O266" s="4"/>
      <c r="P266" s="4"/>
      <c r="Q266" s="169"/>
      <c r="R266" s="4"/>
      <c r="S266" s="4"/>
      <c r="T266" s="4"/>
      <c r="U266" s="4"/>
      <c r="V266" s="11"/>
      <c r="W266" s="229">
        <v>262</v>
      </c>
      <c r="X266" s="229">
        <v>262</v>
      </c>
      <c r="Y266" s="4"/>
      <c r="Z266" s="69"/>
      <c r="AA266" s="69"/>
      <c r="AB266" s="69"/>
      <c r="AC266" s="69"/>
      <c r="AD266" s="69"/>
      <c r="AE266" s="144"/>
      <c r="AG266" s="4"/>
      <c r="AH266" s="4"/>
      <c r="AI266" s="152">
        <v>262</v>
      </c>
      <c r="AJ266" s="4"/>
      <c r="AK266" s="4"/>
    </row>
    <row r="267" spans="2:37" ht="27" customHeight="1" x14ac:dyDescent="0.2">
      <c r="B267" s="4"/>
      <c r="C267" s="4"/>
      <c r="D267" s="145"/>
      <c r="E267" s="4"/>
      <c r="F267" s="4"/>
      <c r="G267" s="4"/>
      <c r="H267" s="4"/>
      <c r="I267" s="4"/>
      <c r="J267" s="4"/>
      <c r="K267" s="4"/>
      <c r="L267" s="4"/>
      <c r="M267" s="4"/>
      <c r="N267" s="4"/>
      <c r="O267" s="4"/>
      <c r="P267" s="4"/>
      <c r="Q267" s="169"/>
      <c r="R267" s="4"/>
      <c r="S267" s="4"/>
      <c r="T267" s="4"/>
      <c r="U267" s="4"/>
      <c r="V267" s="11"/>
      <c r="W267" s="229">
        <v>263</v>
      </c>
      <c r="X267" s="229">
        <v>263</v>
      </c>
      <c r="Y267" s="4"/>
      <c r="Z267" s="69"/>
      <c r="AA267" s="69"/>
      <c r="AB267" s="69"/>
      <c r="AC267" s="69"/>
      <c r="AD267" s="69"/>
      <c r="AE267" s="144"/>
      <c r="AG267" s="4"/>
      <c r="AH267" s="4"/>
      <c r="AI267" s="152">
        <v>263</v>
      </c>
      <c r="AJ267" s="4"/>
      <c r="AK267" s="4"/>
    </row>
    <row r="268" spans="2:37" ht="27" customHeight="1" x14ac:dyDescent="0.2">
      <c r="B268" s="4"/>
      <c r="C268" s="4"/>
      <c r="D268" s="145"/>
      <c r="E268" s="4"/>
      <c r="F268" s="4"/>
      <c r="G268" s="4"/>
      <c r="H268" s="4"/>
      <c r="I268" s="4"/>
      <c r="J268" s="4"/>
      <c r="K268" s="4"/>
      <c r="L268" s="4"/>
      <c r="M268" s="4"/>
      <c r="N268" s="4"/>
      <c r="O268" s="4"/>
      <c r="P268" s="4"/>
      <c r="Q268" s="169"/>
      <c r="R268" s="4"/>
      <c r="S268" s="4"/>
      <c r="T268" s="4"/>
      <c r="U268" s="4"/>
      <c r="V268" s="11"/>
      <c r="W268" s="229">
        <v>264</v>
      </c>
      <c r="X268" s="229">
        <v>264</v>
      </c>
      <c r="Y268" s="4"/>
      <c r="Z268" s="69"/>
      <c r="AA268" s="69"/>
      <c r="AB268" s="69"/>
      <c r="AC268" s="69"/>
      <c r="AD268" s="69"/>
      <c r="AE268" s="144"/>
      <c r="AG268" s="4"/>
      <c r="AH268" s="4"/>
      <c r="AI268" s="152">
        <v>264</v>
      </c>
      <c r="AJ268" s="4"/>
      <c r="AK268" s="4"/>
    </row>
    <row r="269" spans="2:37" ht="27" customHeight="1" x14ac:dyDescent="0.2">
      <c r="B269" s="4"/>
      <c r="C269" s="4"/>
      <c r="D269" s="145"/>
      <c r="E269" s="4"/>
      <c r="F269" s="4"/>
      <c r="G269" s="4"/>
      <c r="H269" s="4"/>
      <c r="I269" s="4"/>
      <c r="J269" s="4"/>
      <c r="K269" s="4"/>
      <c r="L269" s="4"/>
      <c r="M269" s="4"/>
      <c r="N269" s="4"/>
      <c r="O269" s="4"/>
      <c r="P269" s="4"/>
      <c r="Q269" s="169"/>
      <c r="R269" s="4"/>
      <c r="S269" s="4"/>
      <c r="T269" s="4"/>
      <c r="U269" s="4"/>
      <c r="V269" s="11"/>
      <c r="W269" s="229">
        <v>265</v>
      </c>
      <c r="X269" s="229">
        <v>265</v>
      </c>
      <c r="Y269" s="4"/>
      <c r="Z269" s="69"/>
      <c r="AA269" s="69"/>
      <c r="AB269" s="69"/>
      <c r="AC269" s="69"/>
      <c r="AD269" s="69"/>
      <c r="AE269" s="144"/>
      <c r="AG269" s="4"/>
      <c r="AH269" s="4"/>
      <c r="AI269" s="152">
        <v>265</v>
      </c>
      <c r="AJ269" s="4"/>
      <c r="AK269" s="4"/>
    </row>
    <row r="270" spans="2:37" ht="27" customHeight="1" x14ac:dyDescent="0.2">
      <c r="B270" s="4"/>
      <c r="C270" s="4"/>
      <c r="D270" s="145"/>
      <c r="E270" s="4"/>
      <c r="F270" s="4"/>
      <c r="G270" s="4"/>
      <c r="H270" s="4"/>
      <c r="I270" s="4"/>
      <c r="J270" s="4"/>
      <c r="K270" s="4"/>
      <c r="L270" s="4"/>
      <c r="M270" s="4"/>
      <c r="N270" s="4"/>
      <c r="O270" s="4"/>
      <c r="P270" s="4"/>
      <c r="Q270" s="169"/>
      <c r="R270" s="4"/>
      <c r="S270" s="4"/>
      <c r="T270" s="4"/>
      <c r="U270" s="4"/>
      <c r="V270" s="11"/>
      <c r="W270" s="229">
        <v>266</v>
      </c>
      <c r="X270" s="229">
        <v>266</v>
      </c>
      <c r="Y270" s="4"/>
      <c r="Z270" s="69"/>
      <c r="AA270" s="69"/>
      <c r="AB270" s="69"/>
      <c r="AC270" s="69"/>
      <c r="AD270" s="69"/>
      <c r="AE270" s="144"/>
      <c r="AG270" s="4"/>
      <c r="AH270" s="4"/>
      <c r="AI270" s="152">
        <v>266</v>
      </c>
      <c r="AJ270" s="4"/>
      <c r="AK270" s="4"/>
    </row>
    <row r="271" spans="2:37" ht="27" customHeight="1" x14ac:dyDescent="0.2">
      <c r="B271" s="4"/>
      <c r="C271" s="4"/>
      <c r="D271" s="145"/>
      <c r="E271" s="4"/>
      <c r="F271" s="4"/>
      <c r="G271" s="4"/>
      <c r="H271" s="4"/>
      <c r="I271" s="4"/>
      <c r="J271" s="4"/>
      <c r="K271" s="4"/>
      <c r="L271" s="4"/>
      <c r="M271" s="4"/>
      <c r="N271" s="4"/>
      <c r="O271" s="4"/>
      <c r="P271" s="4"/>
      <c r="Q271" s="169"/>
      <c r="R271" s="4"/>
      <c r="S271" s="4"/>
      <c r="T271" s="4"/>
      <c r="U271" s="4"/>
      <c r="V271" s="11"/>
      <c r="W271" s="229">
        <v>267</v>
      </c>
      <c r="X271" s="229">
        <v>267</v>
      </c>
      <c r="Y271" s="4"/>
      <c r="Z271" s="69"/>
      <c r="AA271" s="69"/>
      <c r="AB271" s="69"/>
      <c r="AC271" s="69"/>
      <c r="AD271" s="69"/>
      <c r="AE271" s="144"/>
      <c r="AG271" s="4"/>
      <c r="AH271" s="4"/>
      <c r="AI271" s="152">
        <v>267</v>
      </c>
      <c r="AJ271" s="4"/>
      <c r="AK271" s="4"/>
    </row>
    <row r="272" spans="2:37" ht="27" customHeight="1" x14ac:dyDescent="0.2">
      <c r="B272" s="4"/>
      <c r="C272" s="4"/>
      <c r="D272" s="145"/>
      <c r="E272" s="4"/>
      <c r="F272" s="4"/>
      <c r="G272" s="4"/>
      <c r="H272" s="4"/>
      <c r="I272" s="4"/>
      <c r="J272" s="4"/>
      <c r="K272" s="4"/>
      <c r="L272" s="4"/>
      <c r="M272" s="4"/>
      <c r="N272" s="4"/>
      <c r="O272" s="4"/>
      <c r="P272" s="4"/>
      <c r="Q272" s="169"/>
      <c r="R272" s="4"/>
      <c r="S272" s="4"/>
      <c r="T272" s="4"/>
      <c r="U272" s="4"/>
      <c r="V272" s="11"/>
      <c r="W272" s="229">
        <v>268</v>
      </c>
      <c r="X272" s="229">
        <v>268</v>
      </c>
      <c r="Y272" s="4"/>
      <c r="Z272" s="69"/>
      <c r="AA272" s="69"/>
      <c r="AB272" s="69"/>
      <c r="AC272" s="69"/>
      <c r="AD272" s="69"/>
      <c r="AE272" s="144"/>
      <c r="AG272" s="4"/>
      <c r="AH272" s="4"/>
      <c r="AI272" s="152">
        <v>268</v>
      </c>
      <c r="AJ272" s="4"/>
      <c r="AK272" s="4"/>
    </row>
    <row r="273" spans="2:37" ht="27" customHeight="1" x14ac:dyDescent="0.2">
      <c r="B273" s="4"/>
      <c r="C273" s="4"/>
      <c r="D273" s="145"/>
      <c r="E273" s="4"/>
      <c r="F273" s="4"/>
      <c r="G273" s="4"/>
      <c r="H273" s="4"/>
      <c r="I273" s="4"/>
      <c r="J273" s="4"/>
      <c r="K273" s="4"/>
      <c r="L273" s="4"/>
      <c r="M273" s="4"/>
      <c r="N273" s="4"/>
      <c r="O273" s="4"/>
      <c r="P273" s="4"/>
      <c r="Q273" s="169"/>
      <c r="R273" s="4"/>
      <c r="S273" s="4"/>
      <c r="T273" s="4"/>
      <c r="U273" s="4"/>
      <c r="V273" s="11"/>
      <c r="W273" s="229">
        <v>269</v>
      </c>
      <c r="X273" s="229">
        <v>269</v>
      </c>
      <c r="Y273" s="4"/>
      <c r="Z273" s="69"/>
      <c r="AA273" s="69"/>
      <c r="AB273" s="69"/>
      <c r="AC273" s="69"/>
      <c r="AD273" s="69"/>
      <c r="AE273" s="144"/>
      <c r="AG273" s="4"/>
      <c r="AH273" s="4"/>
      <c r="AI273" s="152">
        <v>269</v>
      </c>
      <c r="AJ273" s="4"/>
      <c r="AK273" s="4"/>
    </row>
    <row r="274" spans="2:37" ht="27" customHeight="1" x14ac:dyDescent="0.2">
      <c r="B274" s="4"/>
      <c r="C274" s="4"/>
      <c r="D274" s="145"/>
      <c r="E274" s="4"/>
      <c r="F274" s="4"/>
      <c r="G274" s="4"/>
      <c r="H274" s="4"/>
      <c r="I274" s="4"/>
      <c r="J274" s="4"/>
      <c r="K274" s="4"/>
      <c r="L274" s="4"/>
      <c r="M274" s="4"/>
      <c r="N274" s="4"/>
      <c r="O274" s="4"/>
      <c r="P274" s="4"/>
      <c r="Q274" s="169"/>
      <c r="R274" s="4"/>
      <c r="S274" s="4"/>
      <c r="T274" s="4"/>
      <c r="U274" s="4"/>
      <c r="V274" s="11"/>
      <c r="W274" s="229">
        <v>270</v>
      </c>
      <c r="X274" s="229">
        <v>270</v>
      </c>
      <c r="Y274" s="4"/>
      <c r="Z274" s="69"/>
      <c r="AA274" s="69"/>
      <c r="AB274" s="69"/>
      <c r="AC274" s="69"/>
      <c r="AD274" s="69"/>
      <c r="AE274" s="144"/>
      <c r="AG274" s="4"/>
      <c r="AH274" s="4"/>
      <c r="AI274" s="152">
        <v>270</v>
      </c>
      <c r="AJ274" s="4"/>
      <c r="AK274" s="4"/>
    </row>
    <row r="275" spans="2:37" ht="27" customHeight="1" x14ac:dyDescent="0.2">
      <c r="B275" s="4"/>
      <c r="C275" s="4"/>
      <c r="D275" s="145"/>
      <c r="E275" s="4"/>
      <c r="F275" s="4"/>
      <c r="G275" s="4"/>
      <c r="H275" s="4"/>
      <c r="I275" s="4"/>
      <c r="J275" s="4"/>
      <c r="K275" s="4"/>
      <c r="L275" s="4"/>
      <c r="M275" s="4"/>
      <c r="N275" s="4"/>
      <c r="O275" s="4"/>
      <c r="P275" s="4"/>
      <c r="Q275" s="169"/>
      <c r="R275" s="4"/>
      <c r="S275" s="4"/>
      <c r="T275" s="4"/>
      <c r="U275" s="4"/>
      <c r="V275" s="11"/>
      <c r="W275" s="229">
        <v>271</v>
      </c>
      <c r="X275" s="229">
        <v>271</v>
      </c>
      <c r="Y275" s="4"/>
      <c r="Z275" s="69"/>
      <c r="AA275" s="69"/>
      <c r="AB275" s="69"/>
      <c r="AC275" s="69"/>
      <c r="AD275" s="69"/>
      <c r="AE275" s="144"/>
      <c r="AG275" s="4"/>
      <c r="AH275" s="4"/>
      <c r="AI275" s="152">
        <v>271</v>
      </c>
      <c r="AJ275" s="4"/>
      <c r="AK275" s="4"/>
    </row>
    <row r="276" spans="2:37" ht="27" customHeight="1" x14ac:dyDescent="0.2">
      <c r="B276" s="4"/>
      <c r="C276" s="4"/>
      <c r="D276" s="145"/>
      <c r="E276" s="4"/>
      <c r="F276" s="4"/>
      <c r="G276" s="4"/>
      <c r="H276" s="4"/>
      <c r="I276" s="4"/>
      <c r="J276" s="4"/>
      <c r="K276" s="4"/>
      <c r="L276" s="4"/>
      <c r="M276" s="4"/>
      <c r="N276" s="4"/>
      <c r="O276" s="4"/>
      <c r="P276" s="4"/>
      <c r="Q276" s="169"/>
      <c r="R276" s="4"/>
      <c r="S276" s="4"/>
      <c r="T276" s="4"/>
      <c r="U276" s="4"/>
      <c r="V276" s="11"/>
      <c r="W276" s="229">
        <v>272</v>
      </c>
      <c r="X276" s="229">
        <v>272</v>
      </c>
      <c r="Y276" s="4"/>
      <c r="Z276" s="69"/>
      <c r="AA276" s="69"/>
      <c r="AB276" s="69"/>
      <c r="AC276" s="69"/>
      <c r="AD276" s="69"/>
      <c r="AE276" s="144"/>
      <c r="AG276" s="4"/>
      <c r="AH276" s="4"/>
      <c r="AI276" s="152">
        <v>272</v>
      </c>
      <c r="AJ276" s="4"/>
      <c r="AK276" s="4"/>
    </row>
    <row r="277" spans="2:37" ht="27" customHeight="1" x14ac:dyDescent="0.2">
      <c r="B277" s="4"/>
      <c r="C277" s="4"/>
      <c r="D277" s="145"/>
      <c r="E277" s="4"/>
      <c r="F277" s="4"/>
      <c r="G277" s="4"/>
      <c r="H277" s="4"/>
      <c r="I277" s="4"/>
      <c r="J277" s="4"/>
      <c r="K277" s="4"/>
      <c r="L277" s="4"/>
      <c r="M277" s="4"/>
      <c r="N277" s="4"/>
      <c r="O277" s="4"/>
      <c r="P277" s="4"/>
      <c r="Q277" s="169"/>
      <c r="R277" s="4"/>
      <c r="S277" s="4"/>
      <c r="T277" s="4"/>
      <c r="U277" s="4"/>
      <c r="V277" s="11"/>
      <c r="W277" s="229">
        <v>273</v>
      </c>
      <c r="X277" s="229">
        <v>273</v>
      </c>
      <c r="Y277" s="4"/>
      <c r="Z277" s="69"/>
      <c r="AA277" s="69"/>
      <c r="AB277" s="69"/>
      <c r="AC277" s="69"/>
      <c r="AD277" s="69"/>
      <c r="AE277" s="144"/>
      <c r="AG277" s="4"/>
      <c r="AH277" s="4"/>
      <c r="AI277" s="152">
        <v>273</v>
      </c>
      <c r="AJ277" s="4"/>
      <c r="AK277" s="4"/>
    </row>
    <row r="278" spans="2:37" ht="27" customHeight="1" x14ac:dyDescent="0.2">
      <c r="B278" s="4"/>
      <c r="C278" s="4"/>
      <c r="D278" s="145"/>
      <c r="E278" s="4"/>
      <c r="F278" s="4"/>
      <c r="G278" s="4"/>
      <c r="H278" s="4"/>
      <c r="I278" s="4"/>
      <c r="J278" s="4"/>
      <c r="K278" s="4"/>
      <c r="L278" s="4"/>
      <c r="M278" s="4"/>
      <c r="N278" s="4"/>
      <c r="O278" s="4"/>
      <c r="P278" s="4"/>
      <c r="Q278" s="169"/>
      <c r="R278" s="4"/>
      <c r="S278" s="4"/>
      <c r="T278" s="4"/>
      <c r="U278" s="4"/>
      <c r="V278" s="11"/>
      <c r="W278" s="229">
        <v>274</v>
      </c>
      <c r="X278" s="229">
        <v>274</v>
      </c>
      <c r="Y278" s="4"/>
      <c r="Z278" s="69"/>
      <c r="AA278" s="69"/>
      <c r="AB278" s="69"/>
      <c r="AC278" s="69"/>
      <c r="AD278" s="69"/>
      <c r="AE278" s="144"/>
      <c r="AG278" s="4"/>
      <c r="AH278" s="4"/>
      <c r="AI278" s="152">
        <v>274</v>
      </c>
      <c r="AJ278" s="4"/>
      <c r="AK278" s="4"/>
    </row>
    <row r="279" spans="2:37" ht="27" customHeight="1" x14ac:dyDescent="0.2">
      <c r="B279" s="4"/>
      <c r="C279" s="4"/>
      <c r="D279" s="145"/>
      <c r="E279" s="4"/>
      <c r="F279" s="4"/>
      <c r="G279" s="4"/>
      <c r="H279" s="4"/>
      <c r="I279" s="4"/>
      <c r="J279" s="4"/>
      <c r="K279" s="4"/>
      <c r="L279" s="4"/>
      <c r="M279" s="4"/>
      <c r="N279" s="4"/>
      <c r="O279" s="4"/>
      <c r="P279" s="4"/>
      <c r="Q279" s="169"/>
      <c r="R279" s="4"/>
      <c r="S279" s="4"/>
      <c r="T279" s="4"/>
      <c r="U279" s="4"/>
      <c r="V279" s="11"/>
      <c r="W279" s="229">
        <v>275</v>
      </c>
      <c r="X279" s="229">
        <v>275</v>
      </c>
      <c r="Y279" s="4"/>
      <c r="Z279" s="69"/>
      <c r="AA279" s="69"/>
      <c r="AB279" s="69"/>
      <c r="AC279" s="69"/>
      <c r="AD279" s="69"/>
      <c r="AE279" s="144"/>
      <c r="AG279" s="4"/>
      <c r="AH279" s="4"/>
      <c r="AI279" s="152">
        <v>275</v>
      </c>
      <c r="AJ279" s="4"/>
      <c r="AK279" s="4"/>
    </row>
    <row r="280" spans="2:37" ht="27" customHeight="1" x14ac:dyDescent="0.2">
      <c r="B280" s="4"/>
      <c r="C280" s="4"/>
      <c r="D280" s="145"/>
      <c r="E280" s="4"/>
      <c r="F280" s="4"/>
      <c r="G280" s="4"/>
      <c r="H280" s="4"/>
      <c r="I280" s="4"/>
      <c r="J280" s="4"/>
      <c r="K280" s="4"/>
      <c r="L280" s="4"/>
      <c r="M280" s="4"/>
      <c r="N280" s="4"/>
      <c r="O280" s="4"/>
      <c r="P280" s="4"/>
      <c r="Q280" s="169"/>
      <c r="R280" s="4"/>
      <c r="S280" s="4"/>
      <c r="T280" s="4"/>
      <c r="U280" s="4"/>
      <c r="V280" s="11"/>
      <c r="W280" s="229">
        <v>276</v>
      </c>
      <c r="X280" s="229">
        <v>276</v>
      </c>
      <c r="Y280" s="4"/>
      <c r="Z280" s="69"/>
      <c r="AA280" s="69"/>
      <c r="AB280" s="69"/>
      <c r="AC280" s="69"/>
      <c r="AD280" s="69"/>
      <c r="AE280" s="144"/>
      <c r="AG280" s="4"/>
      <c r="AH280" s="4"/>
      <c r="AI280" s="152">
        <v>276</v>
      </c>
      <c r="AJ280" s="4"/>
      <c r="AK280" s="4"/>
    </row>
    <row r="281" spans="2:37" ht="27" customHeight="1" x14ac:dyDescent="0.2">
      <c r="B281" s="4"/>
      <c r="C281" s="4"/>
      <c r="D281" s="145"/>
      <c r="E281" s="4"/>
      <c r="F281" s="4"/>
      <c r="G281" s="4"/>
      <c r="H281" s="4"/>
      <c r="I281" s="4"/>
      <c r="J281" s="4"/>
      <c r="K281" s="4"/>
      <c r="L281" s="4"/>
      <c r="M281" s="4"/>
      <c r="N281" s="4"/>
      <c r="O281" s="4"/>
      <c r="P281" s="4"/>
      <c r="Q281" s="169"/>
      <c r="R281" s="4"/>
      <c r="S281" s="4"/>
      <c r="T281" s="4"/>
      <c r="U281" s="4"/>
      <c r="V281" s="11"/>
      <c r="W281" s="229">
        <v>277</v>
      </c>
      <c r="X281" s="229">
        <v>277</v>
      </c>
      <c r="Y281" s="4"/>
      <c r="Z281" s="69"/>
      <c r="AA281" s="69"/>
      <c r="AB281" s="69"/>
      <c r="AC281" s="69"/>
      <c r="AD281" s="69"/>
      <c r="AE281" s="144"/>
      <c r="AG281" s="4"/>
      <c r="AH281" s="4"/>
      <c r="AI281" s="152">
        <v>277</v>
      </c>
      <c r="AJ281" s="4"/>
      <c r="AK281" s="4"/>
    </row>
    <row r="282" spans="2:37" ht="27" customHeight="1" x14ac:dyDescent="0.2">
      <c r="B282" s="4"/>
      <c r="C282" s="4"/>
      <c r="D282" s="145"/>
      <c r="E282" s="4"/>
      <c r="F282" s="4"/>
      <c r="G282" s="4"/>
      <c r="H282" s="4"/>
      <c r="I282" s="4"/>
      <c r="J282" s="4"/>
      <c r="K282" s="4"/>
      <c r="L282" s="4"/>
      <c r="M282" s="4"/>
      <c r="N282" s="4"/>
      <c r="O282" s="4"/>
      <c r="P282" s="4"/>
      <c r="Q282" s="169"/>
      <c r="R282" s="4"/>
      <c r="S282" s="4"/>
      <c r="T282" s="4"/>
      <c r="U282" s="4"/>
      <c r="V282" s="11"/>
      <c r="W282" s="229">
        <v>278</v>
      </c>
      <c r="X282" s="229">
        <v>278</v>
      </c>
      <c r="Y282" s="4"/>
      <c r="Z282" s="69"/>
      <c r="AA282" s="69"/>
      <c r="AB282" s="69"/>
      <c r="AC282" s="69"/>
      <c r="AD282" s="69"/>
      <c r="AE282" s="144"/>
      <c r="AG282" s="4"/>
      <c r="AH282" s="4"/>
      <c r="AI282" s="152">
        <v>278</v>
      </c>
      <c r="AJ282" s="4"/>
      <c r="AK282" s="4"/>
    </row>
    <row r="283" spans="2:37" ht="27" customHeight="1" x14ac:dyDescent="0.2">
      <c r="B283" s="4"/>
      <c r="C283" s="4"/>
      <c r="D283" s="145"/>
      <c r="E283" s="4"/>
      <c r="F283" s="4"/>
      <c r="G283" s="4"/>
      <c r="H283" s="4"/>
      <c r="I283" s="4"/>
      <c r="J283" s="164"/>
      <c r="M283" s="4"/>
      <c r="N283" s="4"/>
      <c r="O283" s="4"/>
      <c r="P283" s="4"/>
      <c r="Q283" s="169"/>
      <c r="R283" s="4"/>
      <c r="S283" s="4"/>
      <c r="T283" s="4"/>
      <c r="U283" s="4"/>
      <c r="V283" s="11"/>
      <c r="W283" s="229">
        <v>279</v>
      </c>
      <c r="X283" s="229">
        <v>279</v>
      </c>
      <c r="Y283" s="4"/>
      <c r="Z283" s="69"/>
      <c r="AA283" s="69"/>
      <c r="AB283" s="69"/>
      <c r="AC283" s="69"/>
      <c r="AD283" s="69"/>
      <c r="AE283" s="144"/>
      <c r="AG283" s="4"/>
      <c r="AH283" s="4"/>
      <c r="AI283" s="152">
        <v>279</v>
      </c>
      <c r="AJ283" s="4"/>
      <c r="AK283" s="4"/>
    </row>
    <row r="284" spans="2:37" ht="27" customHeight="1" x14ac:dyDescent="0.2">
      <c r="B284" s="4"/>
      <c r="C284" s="4"/>
      <c r="D284" s="145"/>
      <c r="E284" s="4"/>
      <c r="F284" s="4"/>
      <c r="G284" s="4"/>
      <c r="H284" s="4"/>
      <c r="I284" s="4"/>
      <c r="J284" s="164"/>
      <c r="M284" s="4"/>
      <c r="N284" s="4"/>
      <c r="O284" s="4"/>
      <c r="P284" s="4"/>
      <c r="Q284" s="169"/>
      <c r="R284" s="4"/>
      <c r="S284" s="4"/>
      <c r="T284" s="4"/>
      <c r="U284" s="4"/>
      <c r="V284" s="11"/>
      <c r="W284" s="229">
        <v>280</v>
      </c>
      <c r="X284" s="229">
        <v>280</v>
      </c>
      <c r="Y284" s="4"/>
      <c r="Z284" s="69"/>
      <c r="AA284" s="69"/>
      <c r="AB284" s="69"/>
      <c r="AC284" s="69"/>
      <c r="AD284" s="69"/>
      <c r="AE284" s="144"/>
      <c r="AG284" s="4"/>
      <c r="AH284" s="4"/>
      <c r="AI284" s="152">
        <v>280</v>
      </c>
      <c r="AJ284" s="4"/>
      <c r="AK284" s="4"/>
    </row>
    <row r="285" spans="2:37" ht="27" customHeight="1" x14ac:dyDescent="0.2">
      <c r="B285" s="4"/>
      <c r="C285" s="4"/>
      <c r="D285" s="145"/>
      <c r="E285" s="4"/>
      <c r="F285" s="4"/>
      <c r="G285" s="4"/>
      <c r="H285" s="4"/>
      <c r="I285" s="4"/>
      <c r="J285" s="164"/>
      <c r="M285" s="4"/>
      <c r="N285" s="4"/>
      <c r="O285" s="4"/>
      <c r="P285" s="4"/>
      <c r="Q285" s="169"/>
      <c r="R285" s="4"/>
      <c r="S285" s="4"/>
      <c r="T285" s="4"/>
      <c r="U285" s="4"/>
      <c r="V285" s="11"/>
      <c r="W285" s="229">
        <v>281</v>
      </c>
      <c r="X285" s="229">
        <v>281</v>
      </c>
      <c r="Y285" s="4"/>
      <c r="Z285" s="69"/>
      <c r="AA285" s="69"/>
      <c r="AB285" s="69"/>
      <c r="AC285" s="69"/>
      <c r="AD285" s="69"/>
      <c r="AE285" s="144"/>
      <c r="AG285" s="4"/>
      <c r="AH285" s="4"/>
      <c r="AI285" s="152">
        <v>281</v>
      </c>
      <c r="AJ285" s="4"/>
      <c r="AK285" s="4"/>
    </row>
    <row r="286" spans="2:37" ht="27" customHeight="1" x14ac:dyDescent="0.2">
      <c r="B286" s="4"/>
      <c r="C286" s="4"/>
      <c r="D286" s="145"/>
      <c r="E286" s="4"/>
      <c r="F286" s="4"/>
      <c r="G286" s="4"/>
      <c r="H286" s="4"/>
      <c r="I286" s="4"/>
      <c r="J286" s="164"/>
      <c r="M286" s="4"/>
      <c r="N286" s="4"/>
      <c r="O286" s="4"/>
      <c r="P286" s="4"/>
      <c r="Q286" s="169"/>
      <c r="R286" s="4"/>
      <c r="S286" s="4"/>
      <c r="T286" s="4"/>
      <c r="U286" s="4"/>
      <c r="V286" s="11"/>
      <c r="W286" s="229">
        <v>282</v>
      </c>
      <c r="X286" s="229">
        <v>282</v>
      </c>
      <c r="Y286" s="4"/>
      <c r="Z286" s="69"/>
      <c r="AA286" s="69"/>
      <c r="AB286" s="69"/>
      <c r="AC286" s="69"/>
      <c r="AD286" s="69"/>
      <c r="AE286" s="144"/>
      <c r="AG286" s="4"/>
      <c r="AH286" s="4"/>
      <c r="AI286" s="152">
        <v>282</v>
      </c>
      <c r="AJ286" s="4"/>
      <c r="AK286" s="4"/>
    </row>
    <row r="287" spans="2:37" ht="27" customHeight="1" x14ac:dyDescent="0.2">
      <c r="B287" s="4"/>
      <c r="C287" s="4"/>
      <c r="D287" s="145"/>
      <c r="E287" s="4"/>
      <c r="F287" s="4"/>
      <c r="G287" s="4"/>
      <c r="H287" s="4"/>
      <c r="I287" s="4"/>
      <c r="J287" s="164"/>
      <c r="M287" s="4"/>
      <c r="N287" s="4"/>
      <c r="O287" s="4"/>
      <c r="P287" s="4"/>
      <c r="Q287" s="169"/>
      <c r="R287" s="4"/>
      <c r="S287" s="4"/>
      <c r="T287" s="4"/>
      <c r="U287" s="4"/>
      <c r="V287" s="11"/>
      <c r="W287" s="229">
        <v>283</v>
      </c>
      <c r="X287" s="229">
        <v>283</v>
      </c>
      <c r="Y287" s="4"/>
      <c r="Z287" s="69"/>
      <c r="AA287" s="69"/>
      <c r="AB287" s="69"/>
      <c r="AC287" s="69"/>
      <c r="AD287" s="69"/>
      <c r="AE287" s="144"/>
      <c r="AG287" s="4"/>
      <c r="AH287" s="4"/>
      <c r="AI287" s="152">
        <v>283</v>
      </c>
      <c r="AJ287" s="4"/>
      <c r="AK287" s="4"/>
    </row>
    <row r="288" spans="2:37" ht="27" customHeight="1" x14ac:dyDescent="0.2">
      <c r="B288" s="4"/>
      <c r="C288" s="4"/>
      <c r="D288" s="145"/>
      <c r="E288" s="4"/>
      <c r="F288" s="4"/>
      <c r="G288" s="4"/>
      <c r="H288" s="4"/>
      <c r="I288" s="4"/>
      <c r="J288" s="164"/>
      <c r="M288" s="4"/>
      <c r="N288" s="4"/>
      <c r="O288" s="4"/>
      <c r="P288" s="4"/>
      <c r="Q288" s="169"/>
      <c r="R288" s="4"/>
      <c r="S288" s="4"/>
      <c r="T288" s="4"/>
      <c r="U288" s="4"/>
      <c r="V288" s="11"/>
      <c r="W288" s="229">
        <v>284</v>
      </c>
      <c r="X288" s="229">
        <v>284</v>
      </c>
      <c r="Y288" s="4"/>
      <c r="Z288" s="69"/>
      <c r="AA288" s="69"/>
      <c r="AB288" s="69"/>
      <c r="AC288" s="69"/>
      <c r="AD288" s="69"/>
      <c r="AE288" s="144"/>
      <c r="AG288" s="4"/>
      <c r="AH288" s="4"/>
      <c r="AI288" s="152">
        <v>284</v>
      </c>
      <c r="AJ288" s="4"/>
      <c r="AK288" s="4"/>
    </row>
    <row r="289" spans="2:37" ht="27" customHeight="1" x14ac:dyDescent="0.2">
      <c r="B289" s="4"/>
      <c r="C289" s="4"/>
      <c r="D289" s="145"/>
      <c r="E289" s="4"/>
      <c r="F289" s="4"/>
      <c r="G289" s="4"/>
      <c r="H289" s="4"/>
      <c r="I289" s="4"/>
      <c r="J289" s="164"/>
      <c r="M289" s="4"/>
      <c r="N289" s="4"/>
      <c r="O289" s="4"/>
      <c r="P289" s="4"/>
      <c r="Q289" s="169"/>
      <c r="R289" s="4"/>
      <c r="S289" s="4"/>
      <c r="T289" s="4"/>
      <c r="U289" s="4"/>
      <c r="V289" s="11"/>
      <c r="W289" s="229">
        <v>285</v>
      </c>
      <c r="X289" s="229">
        <v>285</v>
      </c>
      <c r="Y289" s="4"/>
      <c r="Z289" s="69"/>
      <c r="AA289" s="69"/>
      <c r="AB289" s="69"/>
      <c r="AC289" s="69"/>
      <c r="AD289" s="69"/>
      <c r="AE289" s="144"/>
      <c r="AG289" s="4"/>
      <c r="AH289" s="4"/>
      <c r="AI289" s="152">
        <v>285</v>
      </c>
      <c r="AJ289" s="4"/>
      <c r="AK289" s="4"/>
    </row>
    <row r="290" spans="2:37" ht="27" customHeight="1" x14ac:dyDescent="0.2">
      <c r="B290" s="4"/>
      <c r="C290" s="4"/>
      <c r="D290" s="145"/>
      <c r="E290" s="4"/>
      <c r="F290" s="4"/>
      <c r="G290" s="4"/>
      <c r="H290" s="4"/>
      <c r="I290" s="4"/>
      <c r="J290" s="164"/>
      <c r="M290" s="4"/>
      <c r="N290" s="4"/>
      <c r="O290" s="4"/>
      <c r="P290" s="4"/>
      <c r="Q290" s="169"/>
      <c r="R290" s="4"/>
      <c r="S290" s="4"/>
      <c r="T290" s="4"/>
      <c r="U290" s="4"/>
      <c r="V290" s="11"/>
      <c r="W290" s="229">
        <v>286</v>
      </c>
      <c r="X290" s="229">
        <v>286</v>
      </c>
      <c r="Y290" s="4"/>
      <c r="Z290" s="69"/>
      <c r="AA290" s="69"/>
      <c r="AB290" s="69"/>
      <c r="AC290" s="69"/>
      <c r="AD290" s="69"/>
      <c r="AE290" s="144"/>
      <c r="AG290" s="4"/>
      <c r="AH290" s="4"/>
      <c r="AI290" s="152">
        <v>286</v>
      </c>
      <c r="AJ290" s="4"/>
      <c r="AK290" s="4"/>
    </row>
    <row r="291" spans="2:37" ht="27" customHeight="1" x14ac:dyDescent="0.2">
      <c r="B291" s="4"/>
      <c r="C291" s="4"/>
      <c r="D291" s="145"/>
      <c r="E291" s="4"/>
      <c r="F291" s="4"/>
      <c r="G291" s="4"/>
      <c r="H291" s="4"/>
      <c r="I291" s="4"/>
      <c r="J291" s="164"/>
      <c r="M291" s="4"/>
      <c r="N291" s="4"/>
      <c r="O291" s="4"/>
      <c r="P291" s="4"/>
      <c r="Q291" s="169"/>
      <c r="R291" s="4"/>
      <c r="S291" s="4"/>
      <c r="T291" s="4"/>
      <c r="U291" s="4"/>
      <c r="V291" s="11"/>
      <c r="W291" s="229">
        <v>287</v>
      </c>
      <c r="X291" s="229">
        <v>287</v>
      </c>
      <c r="Y291" s="4"/>
      <c r="Z291" s="69"/>
      <c r="AA291" s="69"/>
      <c r="AB291" s="69"/>
      <c r="AC291" s="69"/>
      <c r="AD291" s="69"/>
      <c r="AE291" s="144"/>
      <c r="AG291" s="4"/>
      <c r="AH291" s="4"/>
      <c r="AI291" s="152">
        <v>287</v>
      </c>
      <c r="AJ291" s="4"/>
      <c r="AK291" s="4"/>
    </row>
    <row r="292" spans="2:37" ht="27" customHeight="1" x14ac:dyDescent="0.2">
      <c r="B292" s="4"/>
      <c r="C292" s="4"/>
      <c r="D292" s="145"/>
      <c r="E292" s="4"/>
      <c r="F292" s="4"/>
      <c r="G292" s="4"/>
      <c r="H292" s="4"/>
      <c r="I292" s="4"/>
      <c r="J292" s="164"/>
      <c r="M292" s="4"/>
      <c r="N292" s="4"/>
      <c r="O292" s="4"/>
      <c r="P292" s="4"/>
      <c r="Q292" s="169"/>
      <c r="R292" s="4"/>
      <c r="S292" s="4"/>
      <c r="T292" s="4"/>
      <c r="U292" s="4"/>
      <c r="V292" s="11"/>
      <c r="W292" s="229">
        <v>288</v>
      </c>
      <c r="X292" s="229">
        <v>288</v>
      </c>
      <c r="Y292" s="4"/>
      <c r="Z292" s="69"/>
      <c r="AA292" s="69"/>
      <c r="AB292" s="69"/>
      <c r="AC292" s="69"/>
      <c r="AD292" s="69"/>
      <c r="AE292" s="144"/>
      <c r="AG292" s="4"/>
      <c r="AH292" s="4"/>
      <c r="AI292" s="152">
        <v>288</v>
      </c>
      <c r="AJ292" s="4"/>
      <c r="AK292" s="4"/>
    </row>
    <row r="293" spans="2:37" ht="27" customHeight="1" x14ac:dyDescent="0.2">
      <c r="B293" s="4"/>
      <c r="C293" s="4"/>
      <c r="D293" s="145"/>
      <c r="E293" s="4"/>
      <c r="F293" s="4"/>
      <c r="G293" s="4"/>
      <c r="H293" s="4"/>
      <c r="I293" s="4"/>
      <c r="J293" s="164"/>
      <c r="M293" s="4"/>
      <c r="N293" s="4"/>
      <c r="O293" s="4"/>
      <c r="P293" s="4"/>
      <c r="Q293" s="169"/>
      <c r="R293" s="4"/>
      <c r="S293" s="4"/>
      <c r="T293" s="4"/>
      <c r="U293" s="4"/>
      <c r="V293" s="11"/>
      <c r="W293" s="229">
        <v>289</v>
      </c>
      <c r="X293" s="229">
        <v>289</v>
      </c>
      <c r="Y293" s="4"/>
      <c r="Z293" s="69"/>
      <c r="AA293" s="69"/>
      <c r="AB293" s="69"/>
      <c r="AC293" s="69"/>
      <c r="AD293" s="69"/>
      <c r="AE293" s="144"/>
      <c r="AG293" s="4"/>
      <c r="AH293" s="4"/>
      <c r="AI293" s="152">
        <v>289</v>
      </c>
      <c r="AJ293" s="4"/>
      <c r="AK293" s="4"/>
    </row>
    <row r="294" spans="2:37" ht="27" customHeight="1" x14ac:dyDescent="0.2">
      <c r="B294" s="4"/>
      <c r="C294" s="4"/>
      <c r="D294" s="145"/>
      <c r="E294" s="4"/>
      <c r="F294" s="4"/>
      <c r="G294" s="4"/>
      <c r="H294" s="4"/>
      <c r="I294" s="4"/>
      <c r="J294" s="164"/>
      <c r="M294" s="4"/>
      <c r="N294" s="4"/>
      <c r="O294" s="4"/>
      <c r="P294" s="4"/>
      <c r="Q294" s="169"/>
      <c r="R294" s="4"/>
      <c r="S294" s="4"/>
      <c r="T294" s="4"/>
      <c r="U294" s="4"/>
      <c r="V294" s="11"/>
      <c r="W294" s="229">
        <v>290</v>
      </c>
      <c r="X294" s="229">
        <v>290</v>
      </c>
      <c r="Y294" s="4"/>
      <c r="Z294" s="69"/>
      <c r="AA294" s="69"/>
      <c r="AB294" s="69"/>
      <c r="AC294" s="69"/>
      <c r="AD294" s="69"/>
      <c r="AE294" s="144"/>
      <c r="AG294" s="4"/>
      <c r="AH294" s="4"/>
      <c r="AI294" s="152">
        <v>290</v>
      </c>
      <c r="AJ294" s="4"/>
      <c r="AK294" s="4"/>
    </row>
    <row r="295" spans="2:37" ht="27" customHeight="1" x14ac:dyDescent="0.2">
      <c r="B295" s="4"/>
      <c r="C295" s="4"/>
      <c r="D295" s="145"/>
      <c r="E295" s="4"/>
      <c r="F295" s="4"/>
      <c r="G295" s="4"/>
      <c r="H295" s="4"/>
      <c r="I295" s="4"/>
      <c r="J295" s="164"/>
      <c r="M295" s="4"/>
      <c r="N295" s="4"/>
      <c r="O295" s="4"/>
      <c r="P295" s="4"/>
      <c r="Q295" s="169"/>
      <c r="R295" s="4"/>
      <c r="S295" s="4"/>
      <c r="T295" s="4"/>
      <c r="U295" s="4"/>
      <c r="V295" s="11"/>
      <c r="W295" s="229">
        <v>291</v>
      </c>
      <c r="X295" s="229">
        <v>291</v>
      </c>
      <c r="Y295" s="4"/>
      <c r="Z295" s="69"/>
      <c r="AA295" s="69"/>
      <c r="AB295" s="69"/>
      <c r="AC295" s="69"/>
      <c r="AD295" s="69"/>
      <c r="AE295" s="144"/>
      <c r="AG295" s="4"/>
      <c r="AH295" s="4"/>
      <c r="AI295" s="152">
        <v>291</v>
      </c>
      <c r="AJ295" s="4"/>
      <c r="AK295" s="4"/>
    </row>
    <row r="296" spans="2:37" ht="27" customHeight="1" x14ac:dyDescent="0.2">
      <c r="B296" s="4"/>
      <c r="C296" s="4"/>
      <c r="D296" s="145"/>
      <c r="E296" s="4"/>
      <c r="F296" s="4"/>
      <c r="G296" s="4"/>
      <c r="H296" s="4"/>
      <c r="I296" s="4"/>
      <c r="J296" s="164"/>
      <c r="M296" s="4"/>
      <c r="N296" s="4"/>
      <c r="O296" s="4"/>
      <c r="P296" s="4"/>
      <c r="Q296" s="169"/>
      <c r="R296" s="4"/>
      <c r="S296" s="4"/>
      <c r="T296" s="4"/>
      <c r="U296" s="4"/>
      <c r="V296" s="11"/>
      <c r="W296" s="229">
        <v>292</v>
      </c>
      <c r="X296" s="229">
        <v>292</v>
      </c>
      <c r="Y296" s="4"/>
      <c r="Z296" s="69"/>
      <c r="AA296" s="69"/>
      <c r="AB296" s="69"/>
      <c r="AC296" s="69"/>
      <c r="AD296" s="69"/>
      <c r="AE296" s="144"/>
      <c r="AG296" s="4"/>
      <c r="AH296" s="4"/>
      <c r="AI296" s="152">
        <v>292</v>
      </c>
      <c r="AJ296" s="4"/>
      <c r="AK296" s="4"/>
    </row>
    <row r="297" spans="2:37" ht="27" customHeight="1" x14ac:dyDescent="0.2">
      <c r="C297" s="4"/>
      <c r="D297" s="145"/>
      <c r="E297" s="4"/>
      <c r="F297" s="4"/>
      <c r="G297" s="4"/>
      <c r="H297" s="4"/>
      <c r="I297" s="4"/>
      <c r="J297" s="164"/>
      <c r="M297" s="4"/>
      <c r="N297" s="4"/>
      <c r="O297" s="4"/>
      <c r="P297" s="4"/>
      <c r="Q297" s="169"/>
      <c r="R297" s="4"/>
      <c r="S297" s="4"/>
      <c r="T297" s="4"/>
      <c r="U297" s="4"/>
      <c r="V297" s="11"/>
      <c r="W297" s="229">
        <v>293</v>
      </c>
      <c r="X297" s="229">
        <v>293</v>
      </c>
      <c r="Y297" s="4"/>
      <c r="Z297" s="69"/>
      <c r="AA297" s="69"/>
      <c r="AB297" s="69"/>
      <c r="AC297" s="69"/>
      <c r="AD297" s="69"/>
      <c r="AE297" s="144"/>
      <c r="AG297" s="4"/>
      <c r="AH297" s="4"/>
      <c r="AI297" s="152">
        <v>293</v>
      </c>
      <c r="AJ297" s="4"/>
      <c r="AK297" s="4"/>
    </row>
    <row r="298" spans="2:37" ht="27" customHeight="1" x14ac:dyDescent="0.2">
      <c r="C298" s="4"/>
      <c r="D298" s="145"/>
      <c r="E298" s="4"/>
      <c r="F298" s="4"/>
      <c r="G298" s="4"/>
      <c r="H298" s="4"/>
      <c r="I298" s="4"/>
      <c r="J298" s="164"/>
      <c r="M298" s="4"/>
      <c r="N298" s="4"/>
      <c r="O298" s="4"/>
      <c r="P298" s="4"/>
      <c r="Q298" s="169"/>
      <c r="R298" s="4"/>
      <c r="S298" s="4"/>
      <c r="T298" s="4"/>
      <c r="U298" s="4"/>
      <c r="V298" s="11"/>
      <c r="W298" s="229">
        <v>294</v>
      </c>
      <c r="X298" s="229">
        <v>294</v>
      </c>
      <c r="Y298" s="4"/>
      <c r="Z298" s="69"/>
      <c r="AA298" s="69"/>
      <c r="AB298" s="69"/>
      <c r="AC298" s="69"/>
      <c r="AD298" s="69"/>
      <c r="AE298" s="144"/>
      <c r="AG298" s="4"/>
      <c r="AH298" s="4"/>
      <c r="AI298" s="152">
        <v>294</v>
      </c>
      <c r="AJ298" s="4"/>
      <c r="AK298" s="4"/>
    </row>
    <row r="299" spans="2:37" ht="27" customHeight="1" x14ac:dyDescent="0.2">
      <c r="C299" s="4"/>
      <c r="D299" s="145"/>
      <c r="E299" s="4"/>
      <c r="F299" s="4"/>
      <c r="G299" s="4"/>
      <c r="H299" s="4"/>
      <c r="I299" s="4"/>
      <c r="J299" s="164"/>
      <c r="M299" s="4"/>
      <c r="N299" s="4"/>
      <c r="O299" s="4"/>
      <c r="P299" s="4"/>
      <c r="Q299" s="169"/>
      <c r="R299" s="4"/>
      <c r="S299" s="4"/>
      <c r="T299" s="4"/>
      <c r="U299" s="4"/>
      <c r="V299" s="11"/>
      <c r="W299" s="229">
        <v>295</v>
      </c>
      <c r="X299" s="229">
        <v>295</v>
      </c>
      <c r="Y299" s="4"/>
      <c r="Z299" s="69"/>
      <c r="AA299" s="69"/>
      <c r="AB299" s="69"/>
      <c r="AC299" s="69"/>
      <c r="AD299" s="69"/>
      <c r="AE299" s="144"/>
      <c r="AG299" s="4"/>
      <c r="AH299" s="4"/>
      <c r="AI299" s="152">
        <v>295</v>
      </c>
      <c r="AJ299" s="4"/>
      <c r="AK299" s="4"/>
    </row>
    <row r="300" spans="2:37" ht="27" customHeight="1" x14ac:dyDescent="0.2">
      <c r="C300" s="4"/>
      <c r="D300" s="145"/>
      <c r="E300" s="4"/>
      <c r="F300" s="4"/>
      <c r="G300" s="4"/>
      <c r="H300" s="4"/>
      <c r="J300" s="164"/>
      <c r="M300" s="4"/>
      <c r="N300" s="4"/>
      <c r="O300" s="4"/>
      <c r="P300" s="4"/>
      <c r="Q300" s="169"/>
      <c r="R300" s="4"/>
      <c r="S300" s="4"/>
      <c r="T300" s="4"/>
      <c r="U300" s="4"/>
      <c r="V300" s="11"/>
      <c r="W300" s="229">
        <v>296</v>
      </c>
      <c r="X300" s="229">
        <v>296</v>
      </c>
      <c r="Y300" s="4"/>
      <c r="Z300" s="69"/>
      <c r="AA300" s="69"/>
      <c r="AB300" s="69"/>
      <c r="AC300" s="69"/>
      <c r="AD300" s="69"/>
      <c r="AE300" s="144"/>
      <c r="AG300" s="4"/>
      <c r="AH300" s="4"/>
      <c r="AI300" s="152">
        <v>296</v>
      </c>
      <c r="AJ300" s="4"/>
      <c r="AK300" s="4"/>
    </row>
    <row r="301" spans="2:37" ht="27" customHeight="1" x14ac:dyDescent="0.2">
      <c r="C301" s="4"/>
      <c r="D301" s="145"/>
      <c r="E301" s="4"/>
      <c r="F301" s="164"/>
      <c r="G301" s="164"/>
      <c r="H301" s="164"/>
      <c r="J301" s="164"/>
      <c r="M301" s="4"/>
      <c r="N301" s="4"/>
      <c r="O301" s="4"/>
      <c r="P301" s="164"/>
      <c r="Q301" s="169"/>
      <c r="R301" s="4"/>
      <c r="S301" s="4"/>
      <c r="T301" s="4"/>
      <c r="U301" s="4"/>
      <c r="V301" s="11"/>
      <c r="W301" s="229">
        <v>297</v>
      </c>
      <c r="X301" s="229">
        <v>297</v>
      </c>
      <c r="Y301" s="4"/>
      <c r="Z301" s="69"/>
      <c r="AA301" s="69"/>
      <c r="AB301" s="69"/>
      <c r="AC301" s="69"/>
      <c r="AD301" s="69"/>
      <c r="AE301" s="144"/>
      <c r="AG301" s="4"/>
      <c r="AH301" s="4"/>
      <c r="AI301" s="152">
        <v>297</v>
      </c>
      <c r="AJ301" s="4"/>
      <c r="AK301" s="4"/>
    </row>
    <row r="302" spans="2:37" ht="27" customHeight="1" x14ac:dyDescent="0.2">
      <c r="C302" s="4"/>
      <c r="D302" s="145"/>
      <c r="E302" s="4"/>
      <c r="F302" s="164"/>
      <c r="G302" s="164"/>
      <c r="H302" s="164"/>
      <c r="O302" s="4"/>
      <c r="P302" s="164"/>
      <c r="Q302" s="169"/>
      <c r="R302" s="4"/>
      <c r="S302" s="4"/>
      <c r="T302" s="4"/>
      <c r="U302" s="4"/>
      <c r="V302" s="11"/>
      <c r="W302" s="229">
        <v>298</v>
      </c>
      <c r="X302" s="229">
        <v>298</v>
      </c>
      <c r="Y302" s="4"/>
      <c r="Z302" s="69"/>
      <c r="AA302" s="69"/>
      <c r="AB302" s="69"/>
      <c r="AC302" s="69"/>
      <c r="AD302" s="69"/>
      <c r="AE302" s="144"/>
      <c r="AG302" s="4"/>
      <c r="AH302" s="4"/>
      <c r="AI302" s="152">
        <v>298</v>
      </c>
      <c r="AJ302" s="4"/>
      <c r="AK302" s="4"/>
    </row>
    <row r="303" spans="2:37" ht="27" customHeight="1" x14ac:dyDescent="0.2">
      <c r="C303" s="4"/>
      <c r="D303" s="145"/>
      <c r="E303" s="4"/>
      <c r="O303" s="4"/>
      <c r="Q303" s="169"/>
      <c r="R303" s="4"/>
      <c r="S303" s="4"/>
      <c r="T303" s="4"/>
      <c r="U303" s="4"/>
      <c r="V303" s="11"/>
      <c r="W303" s="229">
        <v>299</v>
      </c>
      <c r="X303" s="229">
        <v>299</v>
      </c>
      <c r="Y303" s="4"/>
      <c r="Z303" s="69"/>
      <c r="AA303" s="69"/>
      <c r="AB303" s="69"/>
      <c r="AC303" s="69"/>
      <c r="AD303" s="69"/>
      <c r="AE303" s="144"/>
      <c r="AG303" s="4"/>
      <c r="AH303" s="4"/>
      <c r="AI303" s="152">
        <v>299</v>
      </c>
      <c r="AJ303" s="4"/>
      <c r="AK303" s="4"/>
    </row>
    <row r="304" spans="2:37" ht="27" customHeight="1" thickBot="1" x14ac:dyDescent="0.25">
      <c r="C304" s="4"/>
      <c r="E304" s="4"/>
      <c r="S304" s="4"/>
      <c r="T304" s="4"/>
      <c r="U304" s="4"/>
      <c r="W304" s="230">
        <v>300</v>
      </c>
      <c r="X304" s="230">
        <v>300</v>
      </c>
      <c r="Y304" s="4"/>
      <c r="Z304" s="69"/>
      <c r="AA304" s="69"/>
      <c r="AB304" s="69"/>
      <c r="AC304" s="69"/>
      <c r="AD304" s="69"/>
      <c r="AE304" s="144"/>
      <c r="AH304" s="4"/>
      <c r="AI304" s="152">
        <v>300</v>
      </c>
      <c r="AJ304" s="4"/>
      <c r="AK304" s="4"/>
    </row>
    <row r="305" spans="26:35" ht="27" customHeight="1" x14ac:dyDescent="0.2">
      <c r="Z305" s="69"/>
      <c r="AA305" s="69"/>
      <c r="AB305" s="69"/>
      <c r="AC305" s="69"/>
      <c r="AD305" s="69"/>
      <c r="AI305" s="152">
        <v>301</v>
      </c>
    </row>
    <row r="306" spans="26:35" ht="27" customHeight="1" x14ac:dyDescent="0.2">
      <c r="Z306" s="69"/>
      <c r="AA306" s="69"/>
      <c r="AB306" s="69"/>
      <c r="AC306" s="69"/>
      <c r="AD306" s="69"/>
      <c r="AI306" s="152">
        <v>302</v>
      </c>
    </row>
    <row r="307" spans="26:35" ht="27" customHeight="1" x14ac:dyDescent="0.2">
      <c r="Z307" s="69"/>
      <c r="AA307" s="69"/>
      <c r="AB307" s="69"/>
      <c r="AC307" s="69"/>
      <c r="AD307" s="69"/>
      <c r="AI307" s="152">
        <v>303</v>
      </c>
    </row>
    <row r="308" spans="26:35" ht="27" customHeight="1" x14ac:dyDescent="0.2">
      <c r="Z308" s="69"/>
      <c r="AA308" s="69"/>
      <c r="AB308" s="69"/>
      <c r="AC308" s="69"/>
      <c r="AD308" s="69"/>
      <c r="AI308" s="152">
        <v>304</v>
      </c>
    </row>
    <row r="309" spans="26:35" ht="27" customHeight="1" x14ac:dyDescent="0.2">
      <c r="Z309" s="69"/>
      <c r="AA309" s="69"/>
      <c r="AB309" s="69"/>
      <c r="AC309" s="69"/>
      <c r="AD309" s="69"/>
      <c r="AI309" s="152">
        <v>305</v>
      </c>
    </row>
    <row r="310" spans="26:35" ht="27" customHeight="1" x14ac:dyDescent="0.2">
      <c r="Z310" s="69"/>
      <c r="AA310" s="69"/>
      <c r="AB310" s="69"/>
      <c r="AC310" s="69"/>
      <c r="AD310" s="69"/>
      <c r="AI310" s="152">
        <v>306</v>
      </c>
    </row>
    <row r="311" spans="26:35" ht="27" customHeight="1" x14ac:dyDescent="0.2">
      <c r="Z311" s="69"/>
      <c r="AA311" s="69"/>
      <c r="AB311" s="69"/>
      <c r="AC311" s="69"/>
      <c r="AD311" s="69"/>
      <c r="AI311" s="152">
        <v>307</v>
      </c>
    </row>
    <row r="312" spans="26:35" ht="27" customHeight="1" x14ac:dyDescent="0.2">
      <c r="Z312" s="69"/>
      <c r="AA312" s="69"/>
      <c r="AB312" s="69"/>
      <c r="AC312" s="69"/>
      <c r="AD312" s="69"/>
      <c r="AI312" s="152">
        <v>308</v>
      </c>
    </row>
    <row r="313" spans="26:35" ht="27" customHeight="1" x14ac:dyDescent="0.2">
      <c r="Z313" s="69"/>
      <c r="AA313" s="69"/>
      <c r="AB313" s="69"/>
      <c r="AC313" s="69"/>
      <c r="AD313" s="69"/>
      <c r="AI313" s="152">
        <v>309</v>
      </c>
    </row>
    <row r="314" spans="26:35" ht="27" customHeight="1" x14ac:dyDescent="0.2">
      <c r="Z314" s="69"/>
      <c r="AA314" s="69"/>
      <c r="AB314" s="69"/>
      <c r="AC314" s="69"/>
      <c r="AD314" s="69"/>
      <c r="AI314" s="152">
        <v>310</v>
      </c>
    </row>
    <row r="315" spans="26:35" ht="27" customHeight="1" x14ac:dyDescent="0.2">
      <c r="Z315" s="69"/>
      <c r="AA315" s="69"/>
      <c r="AB315" s="69"/>
      <c r="AC315" s="69"/>
      <c r="AD315" s="69"/>
      <c r="AI315" s="152">
        <v>311</v>
      </c>
    </row>
    <row r="316" spans="26:35" ht="27" customHeight="1" x14ac:dyDescent="0.2">
      <c r="Z316" s="69"/>
      <c r="AA316" s="69"/>
      <c r="AB316" s="69"/>
      <c r="AC316" s="69"/>
      <c r="AD316" s="69"/>
      <c r="AI316" s="152">
        <v>312</v>
      </c>
    </row>
    <row r="317" spans="26:35" ht="27" customHeight="1" x14ac:dyDescent="0.2">
      <c r="Z317" s="69"/>
      <c r="AA317" s="69"/>
      <c r="AB317" s="69"/>
      <c r="AC317" s="69"/>
      <c r="AD317" s="69"/>
      <c r="AI317" s="152">
        <v>313</v>
      </c>
    </row>
    <row r="318" spans="26:35" ht="27" customHeight="1" x14ac:dyDescent="0.2">
      <c r="Z318" s="69"/>
      <c r="AA318" s="69"/>
      <c r="AB318" s="69"/>
      <c r="AC318" s="69"/>
      <c r="AD318" s="69"/>
      <c r="AI318" s="152">
        <v>314</v>
      </c>
    </row>
    <row r="319" spans="26:35" ht="27" customHeight="1" x14ac:dyDescent="0.2">
      <c r="Z319" s="69"/>
      <c r="AA319" s="69"/>
      <c r="AB319" s="69"/>
      <c r="AC319" s="69"/>
      <c r="AD319" s="69"/>
      <c r="AI319" s="152">
        <v>315</v>
      </c>
    </row>
    <row r="320" spans="26:35" ht="27" customHeight="1" x14ac:dyDescent="0.2">
      <c r="Z320" s="69"/>
      <c r="AA320" s="69"/>
      <c r="AB320" s="69"/>
      <c r="AC320" s="69"/>
      <c r="AD320" s="69"/>
      <c r="AI320" s="152">
        <v>316</v>
      </c>
    </row>
    <row r="321" spans="26:35" ht="27" customHeight="1" x14ac:dyDescent="0.2">
      <c r="Z321" s="69"/>
      <c r="AA321" s="69"/>
      <c r="AB321" s="69"/>
      <c r="AC321" s="69"/>
      <c r="AD321" s="69"/>
      <c r="AI321" s="152">
        <v>317</v>
      </c>
    </row>
    <row r="322" spans="26:35" ht="27" customHeight="1" x14ac:dyDescent="0.2">
      <c r="Z322" s="69"/>
      <c r="AA322" s="69"/>
      <c r="AB322" s="69"/>
      <c r="AC322" s="69"/>
      <c r="AD322" s="69"/>
      <c r="AI322" s="152">
        <v>318</v>
      </c>
    </row>
    <row r="323" spans="26:35" ht="27" customHeight="1" x14ac:dyDescent="0.2">
      <c r="Z323" s="69"/>
      <c r="AA323" s="69"/>
      <c r="AB323" s="69"/>
      <c r="AC323" s="69"/>
      <c r="AD323" s="69"/>
      <c r="AI323" s="152">
        <v>319</v>
      </c>
    </row>
    <row r="324" spans="26:35" ht="27" customHeight="1" x14ac:dyDescent="0.2">
      <c r="Z324" s="69"/>
      <c r="AA324" s="69"/>
      <c r="AB324" s="69"/>
      <c r="AC324" s="69"/>
      <c r="AD324" s="69"/>
      <c r="AI324" s="152">
        <v>320</v>
      </c>
    </row>
    <row r="325" spans="26:35" ht="27" customHeight="1" x14ac:dyDescent="0.2">
      <c r="Z325" s="69"/>
      <c r="AA325" s="69"/>
      <c r="AB325" s="69"/>
      <c r="AC325" s="69"/>
      <c r="AD325" s="69"/>
      <c r="AI325" s="152">
        <v>321</v>
      </c>
    </row>
    <row r="326" spans="26:35" ht="27" customHeight="1" x14ac:dyDescent="0.2">
      <c r="Z326" s="69"/>
      <c r="AA326" s="69"/>
      <c r="AB326" s="69"/>
      <c r="AC326" s="69"/>
      <c r="AD326" s="69"/>
      <c r="AI326" s="152">
        <v>322</v>
      </c>
    </row>
    <row r="327" spans="26:35" ht="27" customHeight="1" x14ac:dyDescent="0.2">
      <c r="Z327" s="69"/>
      <c r="AA327" s="69"/>
      <c r="AB327" s="69"/>
      <c r="AC327" s="69"/>
      <c r="AD327" s="69"/>
      <c r="AI327" s="152">
        <v>323</v>
      </c>
    </row>
    <row r="328" spans="26:35" ht="27" customHeight="1" x14ac:dyDescent="0.2">
      <c r="Z328" s="69"/>
      <c r="AA328" s="69"/>
      <c r="AB328" s="69"/>
      <c r="AC328" s="69"/>
      <c r="AD328" s="69"/>
      <c r="AI328" s="152">
        <v>324</v>
      </c>
    </row>
    <row r="329" spans="26:35" ht="27" customHeight="1" x14ac:dyDescent="0.2">
      <c r="Z329" s="69"/>
      <c r="AA329" s="69"/>
      <c r="AB329" s="69"/>
      <c r="AC329" s="69"/>
      <c r="AD329" s="69"/>
      <c r="AI329" s="152">
        <v>325</v>
      </c>
    </row>
    <row r="330" spans="26:35" ht="27" customHeight="1" x14ac:dyDescent="0.2">
      <c r="Z330" s="69"/>
      <c r="AA330" s="69"/>
      <c r="AB330" s="69"/>
      <c r="AC330" s="69"/>
      <c r="AD330" s="69"/>
      <c r="AI330" s="152">
        <v>326</v>
      </c>
    </row>
    <row r="331" spans="26:35" ht="27" customHeight="1" x14ac:dyDescent="0.2">
      <c r="Z331" s="69"/>
      <c r="AA331" s="69"/>
      <c r="AB331" s="69"/>
      <c r="AC331" s="69"/>
      <c r="AD331" s="69"/>
      <c r="AI331" s="152">
        <v>327</v>
      </c>
    </row>
    <row r="332" spans="26:35" ht="27" customHeight="1" x14ac:dyDescent="0.2">
      <c r="Z332" s="69"/>
      <c r="AA332" s="69"/>
      <c r="AB332" s="69"/>
      <c r="AC332" s="69"/>
      <c r="AD332" s="69"/>
      <c r="AI332" s="152">
        <v>328</v>
      </c>
    </row>
    <row r="333" spans="26:35" ht="27" customHeight="1" x14ac:dyDescent="0.2">
      <c r="Z333" s="69"/>
      <c r="AA333" s="69"/>
      <c r="AB333" s="69"/>
      <c r="AC333" s="69"/>
      <c r="AD333" s="69"/>
      <c r="AI333" s="152">
        <v>329</v>
      </c>
    </row>
    <row r="334" spans="26:35" ht="27" customHeight="1" x14ac:dyDescent="0.2">
      <c r="Z334" s="69"/>
      <c r="AA334" s="69"/>
      <c r="AB334" s="69"/>
      <c r="AC334" s="69"/>
      <c r="AD334" s="69"/>
      <c r="AI334" s="152">
        <v>330</v>
      </c>
    </row>
    <row r="335" spans="26:35" ht="27" customHeight="1" x14ac:dyDescent="0.2">
      <c r="Z335" s="69"/>
      <c r="AA335" s="69"/>
      <c r="AB335" s="69"/>
      <c r="AC335" s="69"/>
      <c r="AD335" s="69"/>
      <c r="AI335" s="152">
        <v>331</v>
      </c>
    </row>
    <row r="336" spans="26:35" ht="27" customHeight="1" x14ac:dyDescent="0.2">
      <c r="Z336" s="69"/>
      <c r="AA336" s="69"/>
      <c r="AB336" s="69"/>
      <c r="AC336" s="69"/>
      <c r="AD336" s="69"/>
      <c r="AI336" s="152">
        <v>332</v>
      </c>
    </row>
    <row r="337" spans="26:35" ht="27" customHeight="1" x14ac:dyDescent="0.2">
      <c r="Z337" s="69"/>
      <c r="AA337" s="69"/>
      <c r="AB337" s="69"/>
      <c r="AC337" s="69"/>
      <c r="AD337" s="69"/>
      <c r="AI337" s="152">
        <v>333</v>
      </c>
    </row>
    <row r="338" spans="26:35" ht="27" customHeight="1" x14ac:dyDescent="0.2">
      <c r="Z338" s="69"/>
      <c r="AA338" s="69"/>
      <c r="AB338" s="69"/>
      <c r="AC338" s="69"/>
      <c r="AD338" s="69"/>
      <c r="AI338" s="152">
        <v>334</v>
      </c>
    </row>
    <row r="339" spans="26:35" ht="27" customHeight="1" x14ac:dyDescent="0.2">
      <c r="Z339" s="69"/>
      <c r="AA339" s="69"/>
      <c r="AB339" s="69"/>
      <c r="AC339" s="69"/>
      <c r="AD339" s="69"/>
      <c r="AI339" s="152">
        <v>335</v>
      </c>
    </row>
    <row r="340" spans="26:35" ht="27" customHeight="1" x14ac:dyDescent="0.2">
      <c r="Z340" s="69"/>
      <c r="AA340" s="69"/>
      <c r="AB340" s="69"/>
      <c r="AC340" s="69"/>
      <c r="AD340" s="69"/>
      <c r="AI340" s="152">
        <v>336</v>
      </c>
    </row>
    <row r="341" spans="26:35" ht="27" customHeight="1" x14ac:dyDescent="0.2">
      <c r="Z341" s="69"/>
      <c r="AA341" s="69"/>
      <c r="AB341" s="69"/>
      <c r="AC341" s="69"/>
      <c r="AD341" s="69"/>
      <c r="AI341" s="152">
        <v>337</v>
      </c>
    </row>
    <row r="342" spans="26:35" ht="27" customHeight="1" x14ac:dyDescent="0.2">
      <c r="Z342" s="69"/>
      <c r="AA342" s="69"/>
      <c r="AB342" s="69"/>
      <c r="AC342" s="69"/>
      <c r="AD342" s="69"/>
      <c r="AI342" s="152">
        <v>338</v>
      </c>
    </row>
    <row r="343" spans="26:35" ht="27" customHeight="1" x14ac:dyDescent="0.2">
      <c r="Z343" s="69"/>
      <c r="AA343" s="69"/>
      <c r="AB343" s="69"/>
      <c r="AC343" s="69"/>
      <c r="AD343" s="69"/>
      <c r="AI343" s="152">
        <v>339</v>
      </c>
    </row>
    <row r="344" spans="26:35" ht="27" customHeight="1" x14ac:dyDescent="0.2">
      <c r="Z344" s="69"/>
      <c r="AA344" s="69"/>
      <c r="AB344" s="69"/>
      <c r="AC344" s="69"/>
      <c r="AD344" s="69"/>
      <c r="AI344" s="152">
        <v>340</v>
      </c>
    </row>
    <row r="345" spans="26:35" ht="27" customHeight="1" x14ac:dyDescent="0.2">
      <c r="Z345" s="69"/>
      <c r="AA345" s="69"/>
      <c r="AB345" s="69"/>
      <c r="AC345" s="69"/>
      <c r="AD345" s="69"/>
      <c r="AI345" s="152">
        <v>341</v>
      </c>
    </row>
    <row r="346" spans="26:35" ht="27" customHeight="1" x14ac:dyDescent="0.2">
      <c r="Z346" s="69"/>
      <c r="AA346" s="69"/>
      <c r="AB346" s="69"/>
      <c r="AC346" s="69"/>
      <c r="AD346" s="69"/>
      <c r="AI346" s="152">
        <v>342</v>
      </c>
    </row>
    <row r="347" spans="26:35" ht="27" customHeight="1" x14ac:dyDescent="0.2">
      <c r="Z347" s="69"/>
      <c r="AA347" s="69"/>
      <c r="AB347" s="69"/>
      <c r="AC347" s="69"/>
      <c r="AD347" s="69"/>
      <c r="AI347" s="152">
        <v>343</v>
      </c>
    </row>
    <row r="348" spans="26:35" ht="27" customHeight="1" x14ac:dyDescent="0.2">
      <c r="Z348" s="69"/>
      <c r="AA348" s="69"/>
      <c r="AB348" s="69"/>
      <c r="AC348" s="69"/>
      <c r="AD348" s="69"/>
      <c r="AI348" s="152">
        <v>344</v>
      </c>
    </row>
    <row r="349" spans="26:35" ht="27" customHeight="1" x14ac:dyDescent="0.2">
      <c r="Z349" s="69"/>
      <c r="AA349" s="69"/>
      <c r="AB349" s="69"/>
      <c r="AC349" s="69"/>
      <c r="AD349" s="69"/>
      <c r="AI349" s="152">
        <v>345</v>
      </c>
    </row>
    <row r="350" spans="26:35" ht="27" customHeight="1" x14ac:dyDescent="0.2">
      <c r="Z350" s="69"/>
      <c r="AA350" s="69"/>
      <c r="AB350" s="69"/>
      <c r="AC350" s="69"/>
      <c r="AD350" s="69"/>
      <c r="AI350" s="152">
        <v>346</v>
      </c>
    </row>
    <row r="351" spans="26:35" ht="27" customHeight="1" x14ac:dyDescent="0.2">
      <c r="Z351" s="69"/>
      <c r="AA351" s="69"/>
      <c r="AB351" s="69"/>
      <c r="AC351" s="69"/>
      <c r="AD351" s="69"/>
      <c r="AI351" s="152">
        <v>347</v>
      </c>
    </row>
    <row r="352" spans="26:35" ht="27" customHeight="1" x14ac:dyDescent="0.2">
      <c r="Z352" s="69"/>
      <c r="AA352" s="69"/>
      <c r="AB352" s="69"/>
      <c r="AC352" s="69"/>
      <c r="AD352" s="69"/>
      <c r="AI352" s="152">
        <v>348</v>
      </c>
    </row>
    <row r="353" spans="26:35" ht="27" customHeight="1" x14ac:dyDescent="0.2">
      <c r="Z353" s="69"/>
      <c r="AA353" s="69"/>
      <c r="AB353" s="69"/>
      <c r="AC353" s="69"/>
      <c r="AD353" s="69"/>
      <c r="AI353" s="152">
        <v>349</v>
      </c>
    </row>
    <row r="354" spans="26:35" ht="27" customHeight="1" x14ac:dyDescent="0.2">
      <c r="Z354" s="69"/>
      <c r="AA354" s="69"/>
      <c r="AB354" s="69"/>
      <c r="AC354" s="69"/>
      <c r="AD354" s="69"/>
      <c r="AI354" s="152">
        <v>350</v>
      </c>
    </row>
    <row r="355" spans="26:35" ht="27" customHeight="1" x14ac:dyDescent="0.2">
      <c r="Z355" s="69"/>
      <c r="AA355" s="69"/>
      <c r="AB355" s="69"/>
      <c r="AC355" s="69"/>
      <c r="AD355" s="69"/>
      <c r="AI355" s="152">
        <v>351</v>
      </c>
    </row>
    <row r="356" spans="26:35" ht="27" customHeight="1" x14ac:dyDescent="0.2">
      <c r="Z356" s="69"/>
      <c r="AA356" s="69"/>
      <c r="AB356" s="69"/>
      <c r="AC356" s="69"/>
      <c r="AD356" s="69"/>
      <c r="AI356" s="152">
        <v>352</v>
      </c>
    </row>
    <row r="357" spans="26:35" ht="27" customHeight="1" x14ac:dyDescent="0.2">
      <c r="Z357" s="69"/>
      <c r="AA357" s="69"/>
      <c r="AB357" s="69"/>
      <c r="AC357" s="69"/>
      <c r="AD357" s="69"/>
      <c r="AI357" s="152">
        <v>353</v>
      </c>
    </row>
    <row r="358" spans="26:35" ht="27" customHeight="1" x14ac:dyDescent="0.2">
      <c r="Z358" s="69"/>
      <c r="AA358" s="69"/>
      <c r="AB358" s="69"/>
      <c r="AC358" s="69"/>
      <c r="AD358" s="69"/>
      <c r="AI358" s="152">
        <v>354</v>
      </c>
    </row>
    <row r="359" spans="26:35" ht="27" customHeight="1" x14ac:dyDescent="0.2">
      <c r="Z359" s="69"/>
      <c r="AA359" s="69"/>
      <c r="AB359" s="69"/>
      <c r="AC359" s="69"/>
      <c r="AD359" s="69"/>
      <c r="AI359" s="152">
        <v>355</v>
      </c>
    </row>
    <row r="360" spans="26:35" ht="27" customHeight="1" x14ac:dyDescent="0.2">
      <c r="Z360" s="69"/>
      <c r="AA360" s="69"/>
      <c r="AB360" s="69"/>
      <c r="AC360" s="69"/>
      <c r="AD360" s="69"/>
      <c r="AI360" s="152">
        <v>356</v>
      </c>
    </row>
    <row r="361" spans="26:35" ht="27" customHeight="1" x14ac:dyDescent="0.2">
      <c r="Z361" s="69"/>
      <c r="AA361" s="69"/>
      <c r="AB361" s="69"/>
      <c r="AC361" s="69"/>
      <c r="AD361" s="69"/>
      <c r="AI361" s="152">
        <v>357</v>
      </c>
    </row>
    <row r="362" spans="26:35" ht="27" customHeight="1" x14ac:dyDescent="0.2">
      <c r="Z362" s="69"/>
      <c r="AA362" s="69"/>
      <c r="AB362" s="69"/>
      <c r="AC362" s="69"/>
      <c r="AD362" s="69"/>
      <c r="AI362" s="152">
        <v>358</v>
      </c>
    </row>
    <row r="363" spans="26:35" ht="27" customHeight="1" x14ac:dyDescent="0.2">
      <c r="Z363" s="69"/>
      <c r="AA363" s="69"/>
      <c r="AB363" s="69"/>
      <c r="AC363" s="69"/>
      <c r="AD363" s="69"/>
      <c r="AI363" s="152">
        <v>359</v>
      </c>
    </row>
    <row r="364" spans="26:35" ht="27" customHeight="1" x14ac:dyDescent="0.2">
      <c r="Z364" s="69"/>
      <c r="AA364" s="69"/>
      <c r="AB364" s="69"/>
      <c r="AC364" s="69"/>
      <c r="AD364" s="69"/>
      <c r="AI364" s="152">
        <v>360</v>
      </c>
    </row>
    <row r="365" spans="26:35" ht="27" customHeight="1" x14ac:dyDescent="0.2">
      <c r="Z365" s="69"/>
      <c r="AA365" s="69"/>
      <c r="AB365" s="69"/>
      <c r="AC365" s="69"/>
      <c r="AD365" s="69"/>
      <c r="AI365" s="152">
        <v>361</v>
      </c>
    </row>
    <row r="366" spans="26:35" ht="27" customHeight="1" x14ac:dyDescent="0.2">
      <c r="Z366" s="69"/>
      <c r="AA366" s="69"/>
      <c r="AB366" s="69"/>
      <c r="AC366" s="69"/>
      <c r="AD366" s="69"/>
      <c r="AI366" s="152">
        <v>362</v>
      </c>
    </row>
    <row r="367" spans="26:35" ht="27" customHeight="1" x14ac:dyDescent="0.2">
      <c r="Z367" s="69"/>
      <c r="AA367" s="69"/>
      <c r="AB367" s="69"/>
      <c r="AC367" s="69"/>
      <c r="AD367" s="69"/>
      <c r="AI367" s="152">
        <v>363</v>
      </c>
    </row>
    <row r="368" spans="26:35" ht="27" customHeight="1" x14ac:dyDescent="0.2">
      <c r="Z368" s="69"/>
      <c r="AA368" s="69"/>
      <c r="AB368" s="69"/>
      <c r="AC368" s="69"/>
      <c r="AD368" s="69"/>
      <c r="AI368" s="152">
        <v>364</v>
      </c>
    </row>
    <row r="369" spans="26:35" ht="27" customHeight="1" x14ac:dyDescent="0.2">
      <c r="Z369" s="69"/>
      <c r="AA369" s="69"/>
      <c r="AB369" s="69"/>
      <c r="AC369" s="69"/>
      <c r="AD369" s="69"/>
      <c r="AI369" s="152">
        <v>365</v>
      </c>
    </row>
    <row r="370" spans="26:35" ht="27" customHeight="1" x14ac:dyDescent="0.2">
      <c r="Z370" s="69"/>
      <c r="AA370" s="69"/>
      <c r="AB370" s="69"/>
      <c r="AC370" s="69"/>
      <c r="AD370" s="69"/>
      <c r="AI370" s="152">
        <v>366</v>
      </c>
    </row>
    <row r="371" spans="26:35" ht="27" customHeight="1" x14ac:dyDescent="0.2">
      <c r="Z371" s="69"/>
      <c r="AA371" s="69"/>
      <c r="AB371" s="69"/>
      <c r="AC371" s="69"/>
      <c r="AD371" s="69"/>
      <c r="AI371" s="152">
        <v>367</v>
      </c>
    </row>
    <row r="372" spans="26:35" ht="27" customHeight="1" x14ac:dyDescent="0.2">
      <c r="Z372" s="69"/>
      <c r="AA372" s="69"/>
      <c r="AB372" s="69"/>
      <c r="AC372" s="69"/>
      <c r="AD372" s="69"/>
      <c r="AI372" s="152">
        <v>368</v>
      </c>
    </row>
    <row r="373" spans="26:35" ht="27" customHeight="1" x14ac:dyDescent="0.2">
      <c r="Z373" s="69"/>
      <c r="AA373" s="69"/>
      <c r="AB373" s="69"/>
      <c r="AC373" s="69"/>
      <c r="AD373" s="69"/>
      <c r="AI373" s="152">
        <v>369</v>
      </c>
    </row>
    <row r="374" spans="26:35" ht="27" customHeight="1" x14ac:dyDescent="0.2">
      <c r="Z374" s="69"/>
      <c r="AA374" s="69"/>
      <c r="AB374" s="69"/>
      <c r="AC374" s="69"/>
      <c r="AD374" s="69"/>
      <c r="AI374" s="152">
        <v>370</v>
      </c>
    </row>
    <row r="375" spans="26:35" ht="27" customHeight="1" x14ac:dyDescent="0.2">
      <c r="Z375" s="69"/>
      <c r="AA375" s="69"/>
      <c r="AB375" s="69"/>
      <c r="AC375" s="69"/>
      <c r="AD375" s="69"/>
      <c r="AI375" s="152">
        <v>371</v>
      </c>
    </row>
    <row r="376" spans="26:35" ht="27" customHeight="1" x14ac:dyDescent="0.2">
      <c r="Z376" s="69"/>
      <c r="AA376" s="69"/>
      <c r="AB376" s="69"/>
      <c r="AC376" s="69"/>
      <c r="AD376" s="69"/>
      <c r="AI376" s="152">
        <v>372</v>
      </c>
    </row>
    <row r="377" spans="26:35" ht="27" customHeight="1" x14ac:dyDescent="0.2">
      <c r="Z377" s="69"/>
      <c r="AA377" s="69"/>
      <c r="AB377" s="69"/>
      <c r="AC377" s="69"/>
      <c r="AD377" s="69"/>
      <c r="AI377" s="152">
        <v>373</v>
      </c>
    </row>
    <row r="378" spans="26:35" ht="27" customHeight="1" x14ac:dyDescent="0.2">
      <c r="Z378" s="69"/>
      <c r="AA378" s="69"/>
      <c r="AB378" s="69"/>
      <c r="AC378" s="69"/>
      <c r="AD378" s="69"/>
      <c r="AI378" s="152">
        <v>374</v>
      </c>
    </row>
    <row r="379" spans="26:35" ht="27" customHeight="1" x14ac:dyDescent="0.2">
      <c r="Z379" s="69"/>
      <c r="AA379" s="69"/>
      <c r="AB379" s="69"/>
      <c r="AC379" s="69"/>
      <c r="AD379" s="69"/>
      <c r="AI379" s="152">
        <v>375</v>
      </c>
    </row>
    <row r="380" spans="26:35" ht="27" customHeight="1" x14ac:dyDescent="0.2">
      <c r="Z380" s="69"/>
      <c r="AA380" s="69"/>
      <c r="AB380" s="69"/>
      <c r="AC380" s="69"/>
      <c r="AD380" s="69"/>
      <c r="AI380" s="152">
        <v>376</v>
      </c>
    </row>
    <row r="381" spans="26:35" x14ac:dyDescent="0.2">
      <c r="Z381" s="69"/>
      <c r="AA381" s="69"/>
      <c r="AB381" s="69"/>
      <c r="AC381" s="69"/>
      <c r="AD381" s="69"/>
      <c r="AI381" s="152">
        <v>377</v>
      </c>
    </row>
    <row r="382" spans="26:35" x14ac:dyDescent="0.2">
      <c r="Z382" s="69"/>
      <c r="AA382" s="69"/>
      <c r="AB382" s="69"/>
      <c r="AC382" s="69"/>
      <c r="AD382" s="69"/>
      <c r="AI382" s="152">
        <v>378</v>
      </c>
    </row>
    <row r="383" spans="26:35" x14ac:dyDescent="0.2">
      <c r="Z383" s="69"/>
      <c r="AA383" s="69"/>
      <c r="AB383" s="69"/>
      <c r="AC383" s="69"/>
      <c r="AD383" s="69"/>
      <c r="AI383" s="152">
        <v>379</v>
      </c>
    </row>
    <row r="384" spans="26:35" x14ac:dyDescent="0.2">
      <c r="Z384" s="69"/>
      <c r="AA384" s="69"/>
      <c r="AB384" s="69"/>
      <c r="AC384" s="69"/>
      <c r="AD384" s="69"/>
      <c r="AI384" s="152">
        <v>380</v>
      </c>
    </row>
    <row r="385" spans="26:35" x14ac:dyDescent="0.2">
      <c r="Z385" s="69"/>
      <c r="AA385" s="69"/>
      <c r="AB385" s="69"/>
      <c r="AC385" s="69"/>
      <c r="AD385" s="69"/>
      <c r="AI385" s="152">
        <v>381</v>
      </c>
    </row>
    <row r="386" spans="26:35" x14ac:dyDescent="0.2">
      <c r="Z386" s="69"/>
      <c r="AA386" s="69"/>
      <c r="AB386" s="69"/>
      <c r="AC386" s="69"/>
      <c r="AD386" s="69"/>
      <c r="AI386" s="152">
        <v>382</v>
      </c>
    </row>
    <row r="387" spans="26:35" x14ac:dyDescent="0.2">
      <c r="Z387" s="69"/>
      <c r="AA387" s="69"/>
      <c r="AB387" s="69"/>
      <c r="AC387" s="69"/>
      <c r="AD387" s="69"/>
      <c r="AI387" s="152">
        <v>383</v>
      </c>
    </row>
    <row r="388" spans="26:35" x14ac:dyDescent="0.2">
      <c r="Z388" s="69"/>
      <c r="AA388" s="69"/>
      <c r="AB388" s="69"/>
      <c r="AC388" s="69"/>
      <c r="AD388" s="69"/>
      <c r="AI388" s="152">
        <v>384</v>
      </c>
    </row>
    <row r="389" spans="26:35" x14ac:dyDescent="0.2">
      <c r="Z389" s="69"/>
      <c r="AA389" s="69"/>
      <c r="AB389" s="69"/>
      <c r="AC389" s="69"/>
      <c r="AD389" s="69"/>
      <c r="AI389" s="152">
        <v>385</v>
      </c>
    </row>
    <row r="390" spans="26:35" x14ac:dyDescent="0.2">
      <c r="Z390" s="69"/>
      <c r="AA390" s="69"/>
      <c r="AB390" s="69"/>
      <c r="AC390" s="69"/>
      <c r="AD390" s="69"/>
      <c r="AI390" s="152">
        <v>386</v>
      </c>
    </row>
    <row r="391" spans="26:35" x14ac:dyDescent="0.2">
      <c r="Z391" s="69"/>
      <c r="AA391" s="69"/>
      <c r="AB391" s="69"/>
      <c r="AC391" s="69"/>
      <c r="AD391" s="69"/>
      <c r="AI391" s="152">
        <v>387</v>
      </c>
    </row>
    <row r="392" spans="26:35" x14ac:dyDescent="0.2">
      <c r="Z392" s="69"/>
      <c r="AA392" s="69"/>
      <c r="AB392" s="69"/>
      <c r="AC392" s="69"/>
      <c r="AD392" s="69"/>
      <c r="AI392" s="152">
        <v>388</v>
      </c>
    </row>
    <row r="393" spans="26:35" x14ac:dyDescent="0.2">
      <c r="Z393" s="69"/>
      <c r="AA393" s="69"/>
      <c r="AB393" s="69"/>
      <c r="AC393" s="69"/>
      <c r="AD393" s="69"/>
      <c r="AI393" s="152">
        <v>389</v>
      </c>
    </row>
    <row r="394" spans="26:35" x14ac:dyDescent="0.2">
      <c r="Z394" s="69"/>
      <c r="AA394" s="69"/>
      <c r="AB394" s="69"/>
      <c r="AC394" s="69"/>
      <c r="AD394" s="69"/>
      <c r="AI394" s="152">
        <v>390</v>
      </c>
    </row>
    <row r="395" spans="26:35" x14ac:dyDescent="0.2">
      <c r="Z395" s="69"/>
      <c r="AA395" s="69"/>
      <c r="AB395" s="69"/>
      <c r="AC395" s="69"/>
      <c r="AD395" s="69"/>
      <c r="AI395" s="152">
        <v>391</v>
      </c>
    </row>
    <row r="396" spans="26:35" x14ac:dyDescent="0.2">
      <c r="Z396" s="69"/>
      <c r="AA396" s="69"/>
      <c r="AB396" s="69"/>
      <c r="AC396" s="69"/>
      <c r="AD396" s="69"/>
      <c r="AI396" s="152">
        <v>392</v>
      </c>
    </row>
    <row r="397" spans="26:35" x14ac:dyDescent="0.2">
      <c r="Z397" s="69"/>
      <c r="AA397" s="69"/>
      <c r="AB397" s="69"/>
      <c r="AC397" s="69"/>
      <c r="AD397" s="69"/>
      <c r="AI397" s="152">
        <v>393</v>
      </c>
    </row>
    <row r="398" spans="26:35" x14ac:dyDescent="0.2">
      <c r="Z398" s="69"/>
      <c r="AA398" s="69"/>
      <c r="AB398" s="69"/>
      <c r="AC398" s="69"/>
      <c r="AD398" s="69"/>
      <c r="AI398" s="152">
        <v>394</v>
      </c>
    </row>
    <row r="399" spans="26:35" x14ac:dyDescent="0.2">
      <c r="Z399" s="69"/>
      <c r="AA399" s="69"/>
      <c r="AB399" s="69"/>
      <c r="AC399" s="69"/>
      <c r="AD399" s="69"/>
      <c r="AI399" s="152">
        <v>395</v>
      </c>
    </row>
    <row r="400" spans="26:35" x14ac:dyDescent="0.2">
      <c r="Z400" s="69"/>
      <c r="AA400" s="69"/>
      <c r="AB400" s="69"/>
      <c r="AC400" s="69"/>
      <c r="AD400" s="69"/>
      <c r="AI400" s="152">
        <v>396</v>
      </c>
    </row>
    <row r="401" spans="26:35" x14ac:dyDescent="0.2">
      <c r="Z401" s="69"/>
      <c r="AA401" s="69"/>
      <c r="AB401" s="69"/>
      <c r="AC401" s="69"/>
      <c r="AD401" s="69"/>
      <c r="AI401" s="152">
        <v>397</v>
      </c>
    </row>
    <row r="402" spans="26:35" x14ac:dyDescent="0.2">
      <c r="Z402" s="69"/>
      <c r="AA402" s="69"/>
      <c r="AB402" s="69"/>
      <c r="AC402" s="69"/>
      <c r="AD402" s="69"/>
      <c r="AI402" s="152">
        <v>398</v>
      </c>
    </row>
    <row r="403" spans="26:35" x14ac:dyDescent="0.2">
      <c r="Z403" s="69"/>
      <c r="AA403" s="69"/>
      <c r="AB403" s="69"/>
      <c r="AC403" s="69"/>
      <c r="AD403" s="69"/>
      <c r="AI403" s="152">
        <v>399</v>
      </c>
    </row>
    <row r="404" spans="26:35" x14ac:dyDescent="0.2">
      <c r="Z404" s="69"/>
      <c r="AA404" s="69"/>
      <c r="AB404" s="69"/>
      <c r="AC404" s="69"/>
      <c r="AD404" s="69"/>
      <c r="AI404" s="152">
        <v>400</v>
      </c>
    </row>
    <row r="405" spans="26:35" x14ac:dyDescent="0.2">
      <c r="Z405" s="69"/>
      <c r="AA405" s="69"/>
      <c r="AB405" s="69"/>
      <c r="AC405" s="69"/>
      <c r="AD405" s="69"/>
      <c r="AI405" s="152">
        <v>401</v>
      </c>
    </row>
    <row r="406" spans="26:35" x14ac:dyDescent="0.2">
      <c r="Z406" s="69"/>
      <c r="AA406" s="69"/>
      <c r="AB406" s="69"/>
      <c r="AC406" s="69"/>
      <c r="AD406" s="69"/>
      <c r="AI406" s="152">
        <v>402</v>
      </c>
    </row>
    <row r="407" spans="26:35" x14ac:dyDescent="0.2">
      <c r="Z407" s="69"/>
      <c r="AA407" s="69"/>
      <c r="AB407" s="69"/>
      <c r="AC407" s="69"/>
      <c r="AD407" s="69"/>
      <c r="AI407" s="152">
        <v>403</v>
      </c>
    </row>
    <row r="408" spans="26:35" x14ac:dyDescent="0.2">
      <c r="Z408" s="69"/>
      <c r="AA408" s="69"/>
      <c r="AB408" s="69"/>
      <c r="AC408" s="69"/>
      <c r="AD408" s="69"/>
      <c r="AI408" s="152">
        <v>404</v>
      </c>
    </row>
    <row r="409" spans="26:35" x14ac:dyDescent="0.2">
      <c r="Z409" s="69"/>
      <c r="AA409" s="69"/>
      <c r="AB409" s="69"/>
      <c r="AC409" s="69"/>
      <c r="AD409" s="69"/>
      <c r="AI409" s="152">
        <v>405</v>
      </c>
    </row>
    <row r="410" spans="26:35" x14ac:dyDescent="0.2">
      <c r="Z410" s="69"/>
      <c r="AA410" s="69"/>
      <c r="AB410" s="69"/>
      <c r="AC410" s="69"/>
      <c r="AD410" s="69"/>
      <c r="AI410" s="152">
        <v>406</v>
      </c>
    </row>
    <row r="411" spans="26:35" x14ac:dyDescent="0.2">
      <c r="Z411" s="69"/>
      <c r="AA411" s="69"/>
      <c r="AB411" s="69"/>
      <c r="AC411" s="69"/>
      <c r="AD411" s="69"/>
      <c r="AI411" s="152">
        <v>407</v>
      </c>
    </row>
    <row r="412" spans="26:35" x14ac:dyDescent="0.2">
      <c r="Z412" s="69"/>
      <c r="AA412" s="69"/>
      <c r="AB412" s="69"/>
      <c r="AC412" s="69"/>
      <c r="AD412" s="69"/>
      <c r="AI412" s="152">
        <v>408</v>
      </c>
    </row>
    <row r="413" spans="26:35" x14ac:dyDescent="0.2">
      <c r="Z413" s="69"/>
      <c r="AA413" s="69"/>
      <c r="AB413" s="69"/>
      <c r="AC413" s="69"/>
      <c r="AD413" s="69"/>
      <c r="AI413" s="152">
        <v>409</v>
      </c>
    </row>
    <row r="414" spans="26:35" x14ac:dyDescent="0.2">
      <c r="Z414" s="69"/>
      <c r="AA414" s="69"/>
      <c r="AB414" s="69"/>
      <c r="AC414" s="69"/>
      <c r="AD414" s="69"/>
      <c r="AI414" s="152">
        <v>410</v>
      </c>
    </row>
    <row r="415" spans="26:35" x14ac:dyDescent="0.2">
      <c r="AI415" s="152">
        <v>411</v>
      </c>
    </row>
    <row r="416" spans="26:35" x14ac:dyDescent="0.2">
      <c r="AI416" s="152">
        <v>412</v>
      </c>
    </row>
    <row r="417" spans="35:35" x14ac:dyDescent="0.2">
      <c r="AI417" s="152">
        <v>413</v>
      </c>
    </row>
    <row r="418" spans="35:35" x14ac:dyDescent="0.2">
      <c r="AI418" s="152">
        <v>414</v>
      </c>
    </row>
    <row r="419" spans="35:35" x14ac:dyDescent="0.2">
      <c r="AI419" s="152">
        <v>415</v>
      </c>
    </row>
    <row r="420" spans="35:35" x14ac:dyDescent="0.2">
      <c r="AI420" s="152">
        <v>416</v>
      </c>
    </row>
    <row r="421" spans="35:35" x14ac:dyDescent="0.2">
      <c r="AI421" s="152">
        <v>417</v>
      </c>
    </row>
    <row r="422" spans="35:35" x14ac:dyDescent="0.2">
      <c r="AI422" s="152">
        <v>418</v>
      </c>
    </row>
    <row r="423" spans="35:35" x14ac:dyDescent="0.2">
      <c r="AI423" s="152">
        <v>419</v>
      </c>
    </row>
    <row r="424" spans="35:35" x14ac:dyDescent="0.2">
      <c r="AI424" s="152">
        <v>420</v>
      </c>
    </row>
    <row r="425" spans="35:35" x14ac:dyDescent="0.2">
      <c r="AI425" s="152">
        <v>421</v>
      </c>
    </row>
    <row r="426" spans="35:35" x14ac:dyDescent="0.2">
      <c r="AI426" s="152">
        <v>422</v>
      </c>
    </row>
    <row r="427" spans="35:35" x14ac:dyDescent="0.2">
      <c r="AI427" s="152">
        <v>423</v>
      </c>
    </row>
    <row r="428" spans="35:35" x14ac:dyDescent="0.2">
      <c r="AI428" s="152">
        <v>424</v>
      </c>
    </row>
    <row r="429" spans="35:35" x14ac:dyDescent="0.2">
      <c r="AI429" s="152">
        <v>425</v>
      </c>
    </row>
    <row r="430" spans="35:35" x14ac:dyDescent="0.2">
      <c r="AI430" s="152">
        <v>426</v>
      </c>
    </row>
    <row r="431" spans="35:35" x14ac:dyDescent="0.2">
      <c r="AI431" s="152">
        <v>427</v>
      </c>
    </row>
    <row r="432" spans="35:35" x14ac:dyDescent="0.2">
      <c r="AI432" s="152">
        <v>428</v>
      </c>
    </row>
    <row r="433" spans="35:35" x14ac:dyDescent="0.2">
      <c r="AI433" s="152">
        <v>429</v>
      </c>
    </row>
    <row r="434" spans="35:35" x14ac:dyDescent="0.2">
      <c r="AI434" s="152">
        <v>430</v>
      </c>
    </row>
    <row r="435" spans="35:35" x14ac:dyDescent="0.2">
      <c r="AI435" s="152">
        <v>431</v>
      </c>
    </row>
    <row r="436" spans="35:35" x14ac:dyDescent="0.2">
      <c r="AI436" s="152">
        <v>432</v>
      </c>
    </row>
    <row r="437" spans="35:35" x14ac:dyDescent="0.2">
      <c r="AI437" s="152">
        <v>433</v>
      </c>
    </row>
    <row r="438" spans="35:35" x14ac:dyDescent="0.2">
      <c r="AI438" s="152">
        <v>434</v>
      </c>
    </row>
    <row r="439" spans="35:35" x14ac:dyDescent="0.2">
      <c r="AI439" s="152">
        <v>435</v>
      </c>
    </row>
    <row r="440" spans="35:35" x14ac:dyDescent="0.2">
      <c r="AI440" s="152">
        <v>436</v>
      </c>
    </row>
    <row r="441" spans="35:35" x14ac:dyDescent="0.2">
      <c r="AI441" s="152">
        <v>437</v>
      </c>
    </row>
    <row r="442" spans="35:35" x14ac:dyDescent="0.2">
      <c r="AI442" s="152">
        <v>438</v>
      </c>
    </row>
    <row r="443" spans="35:35" x14ac:dyDescent="0.2">
      <c r="AI443" s="152">
        <v>439</v>
      </c>
    </row>
    <row r="444" spans="35:35" x14ac:dyDescent="0.2">
      <c r="AI444" s="152">
        <v>440</v>
      </c>
    </row>
    <row r="445" spans="35:35" x14ac:dyDescent="0.2">
      <c r="AI445" s="152">
        <v>441</v>
      </c>
    </row>
    <row r="446" spans="35:35" x14ac:dyDescent="0.2">
      <c r="AI446" s="152">
        <v>442</v>
      </c>
    </row>
    <row r="447" spans="35:35" x14ac:dyDescent="0.2">
      <c r="AI447" s="152">
        <v>443</v>
      </c>
    </row>
    <row r="448" spans="35:35" x14ac:dyDescent="0.2">
      <c r="AI448" s="152">
        <v>444</v>
      </c>
    </row>
    <row r="449" spans="35:35" x14ac:dyDescent="0.2">
      <c r="AI449" s="152">
        <v>445</v>
      </c>
    </row>
    <row r="450" spans="35:35" x14ac:dyDescent="0.2">
      <c r="AI450" s="152">
        <v>446</v>
      </c>
    </row>
    <row r="451" spans="35:35" x14ac:dyDescent="0.2">
      <c r="AI451" s="152">
        <v>447</v>
      </c>
    </row>
    <row r="452" spans="35:35" x14ac:dyDescent="0.2">
      <c r="AI452" s="152">
        <v>448</v>
      </c>
    </row>
    <row r="453" spans="35:35" x14ac:dyDescent="0.2">
      <c r="AI453" s="152">
        <v>449</v>
      </c>
    </row>
    <row r="454" spans="35:35" x14ac:dyDescent="0.2">
      <c r="AI454" s="152">
        <v>450</v>
      </c>
    </row>
    <row r="455" spans="35:35" x14ac:dyDescent="0.2">
      <c r="AI455" s="152">
        <v>451</v>
      </c>
    </row>
    <row r="456" spans="35:35" x14ac:dyDescent="0.2">
      <c r="AI456" s="152">
        <v>452</v>
      </c>
    </row>
    <row r="457" spans="35:35" x14ac:dyDescent="0.2">
      <c r="AI457" s="152">
        <v>453</v>
      </c>
    </row>
    <row r="458" spans="35:35" x14ac:dyDescent="0.2">
      <c r="AI458" s="152">
        <v>454</v>
      </c>
    </row>
    <row r="459" spans="35:35" x14ac:dyDescent="0.2">
      <c r="AI459" s="152">
        <v>455</v>
      </c>
    </row>
    <row r="460" spans="35:35" x14ac:dyDescent="0.2">
      <c r="AI460" s="152">
        <v>456</v>
      </c>
    </row>
    <row r="461" spans="35:35" x14ac:dyDescent="0.2">
      <c r="AI461" s="152">
        <v>457</v>
      </c>
    </row>
    <row r="462" spans="35:35" x14ac:dyDescent="0.2">
      <c r="AI462" s="152">
        <v>458</v>
      </c>
    </row>
    <row r="463" spans="35:35" x14ac:dyDescent="0.2">
      <c r="AI463" s="152">
        <v>459</v>
      </c>
    </row>
    <row r="464" spans="35:35" x14ac:dyDescent="0.2">
      <c r="AI464" s="152">
        <v>460</v>
      </c>
    </row>
    <row r="465" spans="35:35" x14ac:dyDescent="0.2">
      <c r="AI465" s="152">
        <v>461</v>
      </c>
    </row>
    <row r="466" spans="35:35" x14ac:dyDescent="0.2">
      <c r="AI466" s="152">
        <v>462</v>
      </c>
    </row>
    <row r="467" spans="35:35" x14ac:dyDescent="0.2">
      <c r="AI467" s="152">
        <v>463</v>
      </c>
    </row>
    <row r="468" spans="35:35" x14ac:dyDescent="0.2">
      <c r="AI468" s="152">
        <v>464</v>
      </c>
    </row>
    <row r="469" spans="35:35" x14ac:dyDescent="0.2">
      <c r="AI469" s="152">
        <v>465</v>
      </c>
    </row>
    <row r="470" spans="35:35" x14ac:dyDescent="0.2">
      <c r="AI470" s="152">
        <v>466</v>
      </c>
    </row>
    <row r="471" spans="35:35" x14ac:dyDescent="0.2">
      <c r="AI471" s="152">
        <v>467</v>
      </c>
    </row>
    <row r="472" spans="35:35" x14ac:dyDescent="0.2">
      <c r="AI472" s="152">
        <v>468</v>
      </c>
    </row>
    <row r="473" spans="35:35" x14ac:dyDescent="0.2">
      <c r="AI473" s="152">
        <v>469</v>
      </c>
    </row>
    <row r="474" spans="35:35" x14ac:dyDescent="0.2">
      <c r="AI474" s="152">
        <v>470</v>
      </c>
    </row>
    <row r="475" spans="35:35" x14ac:dyDescent="0.2">
      <c r="AI475" s="152">
        <v>471</v>
      </c>
    </row>
    <row r="476" spans="35:35" x14ac:dyDescent="0.2">
      <c r="AI476" s="152">
        <v>472</v>
      </c>
    </row>
    <row r="477" spans="35:35" x14ac:dyDescent="0.2">
      <c r="AI477" s="152">
        <v>473</v>
      </c>
    </row>
    <row r="478" spans="35:35" x14ac:dyDescent="0.2">
      <c r="AI478" s="152">
        <v>474</v>
      </c>
    </row>
    <row r="479" spans="35:35" x14ac:dyDescent="0.2">
      <c r="AI479" s="152">
        <v>475</v>
      </c>
    </row>
    <row r="480" spans="35:35" x14ac:dyDescent="0.2">
      <c r="AI480" s="152">
        <v>476</v>
      </c>
    </row>
    <row r="481" spans="35:35" x14ac:dyDescent="0.2">
      <c r="AI481" s="152">
        <v>477</v>
      </c>
    </row>
    <row r="482" spans="35:35" x14ac:dyDescent="0.2">
      <c r="AI482" s="152">
        <v>478</v>
      </c>
    </row>
    <row r="483" spans="35:35" x14ac:dyDescent="0.2">
      <c r="AI483" s="152">
        <v>479</v>
      </c>
    </row>
    <row r="484" spans="35:35" x14ac:dyDescent="0.2">
      <c r="AI484" s="152">
        <v>480</v>
      </c>
    </row>
    <row r="485" spans="35:35" x14ac:dyDescent="0.2">
      <c r="AI485" s="152">
        <v>481</v>
      </c>
    </row>
    <row r="486" spans="35:35" x14ac:dyDescent="0.2">
      <c r="AI486" s="152">
        <v>482</v>
      </c>
    </row>
    <row r="487" spans="35:35" x14ac:dyDescent="0.2">
      <c r="AI487" s="152">
        <v>483</v>
      </c>
    </row>
    <row r="488" spans="35:35" x14ac:dyDescent="0.2">
      <c r="AI488" s="152">
        <v>484</v>
      </c>
    </row>
    <row r="489" spans="35:35" x14ac:dyDescent="0.2">
      <c r="AI489" s="152">
        <v>485</v>
      </c>
    </row>
    <row r="490" spans="35:35" x14ac:dyDescent="0.2">
      <c r="AI490" s="152">
        <v>486</v>
      </c>
    </row>
    <row r="491" spans="35:35" x14ac:dyDescent="0.2">
      <c r="AI491" s="152">
        <v>487</v>
      </c>
    </row>
    <row r="492" spans="35:35" x14ac:dyDescent="0.2">
      <c r="AI492" s="152">
        <v>488</v>
      </c>
    </row>
    <row r="493" spans="35:35" x14ac:dyDescent="0.2">
      <c r="AI493" s="152">
        <v>489</v>
      </c>
    </row>
    <row r="494" spans="35:35" x14ac:dyDescent="0.2">
      <c r="AI494" s="152">
        <v>490</v>
      </c>
    </row>
    <row r="495" spans="35:35" x14ac:dyDescent="0.2">
      <c r="AI495" s="152">
        <v>491</v>
      </c>
    </row>
    <row r="496" spans="35:35" x14ac:dyDescent="0.2">
      <c r="AI496" s="152">
        <v>492</v>
      </c>
    </row>
    <row r="497" spans="35:35" x14ac:dyDescent="0.2">
      <c r="AI497" s="152">
        <v>493</v>
      </c>
    </row>
    <row r="498" spans="35:35" x14ac:dyDescent="0.2">
      <c r="AI498" s="152">
        <v>494</v>
      </c>
    </row>
    <row r="499" spans="35:35" x14ac:dyDescent="0.2">
      <c r="AI499" s="152">
        <v>495</v>
      </c>
    </row>
    <row r="500" spans="35:35" x14ac:dyDescent="0.2">
      <c r="AI500" s="152">
        <v>496</v>
      </c>
    </row>
    <row r="501" spans="35:35" x14ac:dyDescent="0.2">
      <c r="AI501" s="152">
        <v>497</v>
      </c>
    </row>
    <row r="502" spans="35:35" x14ac:dyDescent="0.2">
      <c r="AI502" s="152">
        <v>498</v>
      </c>
    </row>
    <row r="503" spans="35:35" x14ac:dyDescent="0.2">
      <c r="AI503" s="152">
        <v>499</v>
      </c>
    </row>
    <row r="504" spans="35:35" x14ac:dyDescent="0.2">
      <c r="AI504" s="152">
        <v>500</v>
      </c>
    </row>
    <row r="505" spans="35:35" x14ac:dyDescent="0.2">
      <c r="AI505" s="152">
        <v>501</v>
      </c>
    </row>
    <row r="506" spans="35:35" x14ac:dyDescent="0.2">
      <c r="AI506" s="152">
        <v>502</v>
      </c>
    </row>
    <row r="507" spans="35:35" x14ac:dyDescent="0.2">
      <c r="AI507" s="152">
        <v>503</v>
      </c>
    </row>
    <row r="508" spans="35:35" x14ac:dyDescent="0.2">
      <c r="AI508" s="152">
        <v>504</v>
      </c>
    </row>
    <row r="509" spans="35:35" x14ac:dyDescent="0.2">
      <c r="AI509" s="152">
        <v>505</v>
      </c>
    </row>
  </sheetData>
  <sheetProtection password="C29E" sheet="1" objects="1" scenarios="1" selectLockedCells="1" selectUnlockedCells="1"/>
  <sortState ref="Y5:Y8">
    <sortCondition ref="Y5:Y8"/>
  </sortState>
  <mergeCells count="5">
    <mergeCell ref="T2:U2"/>
    <mergeCell ref="G2:P2"/>
    <mergeCell ref="V2:X2"/>
    <mergeCell ref="B2:E2"/>
    <mergeCell ref="Q2:S2"/>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20</vt:i4>
      </vt:variant>
    </vt:vector>
  </HeadingPairs>
  <TitlesOfParts>
    <vt:vector size="28" baseType="lpstr">
      <vt:lpstr>SUBMISSION FORM</vt:lpstr>
      <vt:lpstr>Sheet A</vt:lpstr>
      <vt:lpstr>Certification</vt:lpstr>
      <vt:lpstr>Internal Communication</vt:lpstr>
      <vt:lpstr>Facility Comparison</vt:lpstr>
      <vt:lpstr>Job Aid</vt:lpstr>
      <vt:lpstr>M&amp;IE</vt:lpstr>
      <vt:lpstr>Drop-downs </vt:lpstr>
      <vt:lpstr>AlaskaHawaii</vt:lpstr>
      <vt:lpstr>Blank</vt:lpstr>
      <vt:lpstr>Blanket</vt:lpstr>
      <vt:lpstr>CA</vt:lpstr>
      <vt:lpstr>Component</vt:lpstr>
      <vt:lpstr>Country</vt:lpstr>
      <vt:lpstr>DOD</vt:lpstr>
      <vt:lpstr>DOS</vt:lpstr>
      <vt:lpstr>Facility_Type</vt:lpstr>
      <vt:lpstr>Form_Type</vt:lpstr>
      <vt:lpstr>GSA</vt:lpstr>
      <vt:lpstr>Just_Non_Fed</vt:lpstr>
      <vt:lpstr>Multiple_Locations</vt:lpstr>
      <vt:lpstr>NA_OutsideUS</vt:lpstr>
      <vt:lpstr>Possessions</vt:lpstr>
      <vt:lpstr>'SUBMISSION FORM'!Print_Area</vt:lpstr>
      <vt:lpstr>Procurement</vt:lpstr>
      <vt:lpstr>Reporting_Period</vt:lpstr>
      <vt:lpstr>Research</vt:lpstr>
      <vt:lpstr>States</vt:lpstr>
    </vt:vector>
  </TitlesOfParts>
  <Company>JMD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Melissa (JMD)</dc:creator>
  <cp:lastModifiedBy>Myers, Steven</cp:lastModifiedBy>
  <cp:lastPrinted>2015-04-22T16:41:45Z</cp:lastPrinted>
  <dcterms:created xsi:type="dcterms:W3CDTF">2006-03-21T13:20:07Z</dcterms:created>
  <dcterms:modified xsi:type="dcterms:W3CDTF">2018-11-20T12:53:56Z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